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1840" windowHeight="11280"/>
  </bookViews>
  <sheets>
    <sheet name="2.8" sheetId="2" r:id="rId1"/>
    <sheet name="Л14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Л14!#REF!</definedName>
    <definedName name="_Par114" localSheetId="1">Л14!#REF!</definedName>
    <definedName name="_Par115" localSheetId="1">Л14!#REF!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Л14!#REF!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Л14!$A$1:$G$355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8" i="2"/>
  <c r="D76" i="2"/>
  <c r="D79" i="2" s="1"/>
  <c r="D80" i="2" s="1"/>
  <c r="D75" i="2"/>
  <c r="D68" i="2"/>
  <c r="D71" i="2" s="1"/>
  <c r="D67" i="2"/>
  <c r="D66" i="2"/>
  <c r="D60" i="2"/>
  <c r="D58" i="2"/>
  <c r="D57" i="2"/>
  <c r="D56" i="2"/>
  <c r="D48" i="2"/>
  <c r="D51" i="2" s="1"/>
  <c r="D47" i="2"/>
  <c r="D46" i="2"/>
  <c r="D45" i="2"/>
  <c r="D38" i="2"/>
  <c r="D28" i="2"/>
  <c r="D16" i="2"/>
  <c r="D22" i="2" s="1"/>
  <c r="D14" i="2"/>
  <c r="D12" i="2"/>
  <c r="D50" i="2" l="1"/>
  <c r="D61" i="2"/>
  <c r="D70" i="2"/>
  <c r="D41" i="2"/>
  <c r="D25" i="2"/>
  <c r="D17" i="2"/>
  <c r="D90" i="2"/>
  <c r="D91" i="2" s="1"/>
  <c r="C351" i="1"/>
  <c r="G323" i="1"/>
  <c r="G322" i="1"/>
  <c r="G321" i="1"/>
  <c r="G318" i="1"/>
  <c r="G317" i="1"/>
  <c r="G315" i="1"/>
  <c r="G313" i="1"/>
  <c r="G311" i="1"/>
  <c r="G306" i="1"/>
  <c r="G305" i="1"/>
  <c r="G303" i="1"/>
  <c r="G301" i="1"/>
  <c r="G298" i="1"/>
  <c r="G295" i="1"/>
  <c r="G29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0" i="1"/>
  <c r="G259" i="1"/>
  <c r="G258" i="1"/>
  <c r="G257" i="1"/>
  <c r="G256" i="1"/>
  <c r="G255" i="1"/>
  <c r="G250" i="1"/>
  <c r="G249" i="1"/>
  <c r="G248" i="1"/>
  <c r="G247" i="1"/>
  <c r="G246" i="1"/>
  <c r="G244" i="1"/>
  <c r="G243" i="1"/>
  <c r="G242" i="1"/>
  <c r="G241" i="1"/>
  <c r="G240" i="1"/>
  <c r="G239" i="1"/>
  <c r="G236" i="1"/>
  <c r="G235" i="1"/>
  <c r="G234" i="1"/>
  <c r="G231" i="1"/>
  <c r="G230" i="1"/>
  <c r="G227" i="1"/>
  <c r="G224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C157" i="1"/>
  <c r="D349" i="1"/>
  <c r="G84" i="1"/>
  <c r="G296" i="1" l="1"/>
  <c r="G297" i="1"/>
  <c r="G299" i="1"/>
  <c r="G300" i="1"/>
  <c r="G302" i="1"/>
  <c r="G304" i="1"/>
  <c r="G309" i="1"/>
  <c r="G310" i="1"/>
  <c r="G312" i="1"/>
  <c r="G314" i="1"/>
  <c r="G316" i="1"/>
  <c r="G349" i="1"/>
  <c r="D351" i="1"/>
  <c r="G351" i="1" s="1"/>
  <c r="D157" i="1"/>
  <c r="G157" i="1" s="1"/>
  <c r="G155" i="1"/>
  <c r="G352" i="1" l="1"/>
</calcChain>
</file>

<file path=xl/sharedStrings.xml><?xml version="1.0" encoding="utf-8"?>
<sst xmlns="http://schemas.openxmlformats.org/spreadsheetml/2006/main" count="676" uniqueCount="327">
  <si>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</si>
  <si>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</si>
  <si>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</si>
  <si>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</si>
  <si>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</si>
  <si>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</si>
  <si>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</si>
  <si>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</si>
  <si>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</si>
  <si>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</si>
  <si>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</si>
  <si>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</si>
  <si>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</si>
  <si>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</si>
  <si>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</si>
  <si>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</si>
  <si>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</si>
  <si>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</si>
  <si>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</si>
  <si>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14 по ул. Лесная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</si>
  <si>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</si>
  <si>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</si>
  <si>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</si>
  <si>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</si>
  <si>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</si>
  <si>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31.08.2019 год (исполнение договора управления многоквартирным домом от 02.08.2017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</si>
  <si>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</si>
  <si>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</si>
  <si>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</si>
  <si>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</si>
  <si>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Установка навесных замков</t>
  </si>
  <si>
    <t>1 прибор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</si>
  <si>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</si>
  <si>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</si>
  <si>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</si>
  <si>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</si>
  <si>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</si>
  <si>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</si>
  <si>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</si>
  <si>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</si>
  <si>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100 м2</t>
  </si>
  <si>
    <t>Очистка чердачного помещения от снега</t>
  </si>
  <si>
    <t>Очистка козырьков от снега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</si>
  <si>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</si>
  <si>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</si>
  <si>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</si>
  <si>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</si>
  <si>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</si>
  <si>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</si>
  <si>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Ремонт дверных полотен двустворных (без снятия с места)</t>
  </si>
  <si>
    <t>шт</t>
  </si>
  <si>
    <t>Снятие пружин входных дверей</t>
  </si>
  <si>
    <t>Ремонт дверного полотна</t>
  </si>
  <si>
    <t xml:space="preserve">                 12.  Работы по ремонту придомового оборудования благоустройства</t>
  </si>
  <si>
    <t>Изготовление и установка скамеек</t>
  </si>
  <si>
    <t>досыпка песка</t>
  </si>
  <si>
    <t>м3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</si>
  <si>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</si>
  <si>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</si>
  <si>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</si>
  <si>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</si>
  <si>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</si>
  <si>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</si>
  <si>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</si>
  <si>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</si>
  <si>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</si>
  <si>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</si>
  <si>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</si>
  <si>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</si>
  <si>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</si>
  <si>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</si>
  <si>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</si>
  <si>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>Замена неисправных приборов учета горячей воды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</si>
  <si>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</si>
  <si>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</si>
  <si>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</si>
  <si>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</si>
  <si>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</si>
  <si>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</si>
  <si>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</si>
  <si>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</si>
  <si>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</si>
  <si>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</t>
  </si>
  <si>
    <t>Замена ламп ДРЛ</t>
  </si>
  <si>
    <t>Ревизия щитов</t>
  </si>
  <si>
    <t xml:space="preserve">            V.  Уборка внутридомовых мест общего пользования</t>
  </si>
  <si>
    <t xml:space="preserve">            VI.  Уборка придомовой территории</t>
  </si>
  <si>
    <t xml:space="preserve">                 18.  Работы по содержанию придомовой территории в холодный период года</t>
  </si>
  <si>
    <t xml:space="preserve">                 19.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</si>
  <si>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</si>
  <si>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</si>
  <si>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</si>
  <si>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</si>
  <si>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</si>
  <si>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01.09. по 31.12.2019 год (исполнение договора управления многоквартирным домом от 01.09.2019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</si>
  <si>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</si>
  <si>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</si>
  <si>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</si>
  <si>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</si>
  <si>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</si>
  <si>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</si>
  <si>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</si>
  <si>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</si>
  <si>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</si>
  <si>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t>Ремонт фановых труб от чердака до кровли</t>
  </si>
  <si>
    <t>Утепление вентиляционной шахты</t>
  </si>
  <si>
    <t xml:space="preserve">Замена дросселя </t>
  </si>
  <si>
    <t>м²</t>
  </si>
  <si>
    <t>Ремонт оконной створки</t>
  </si>
  <si>
    <t xml:space="preserve">Замена ламп светодиодных </t>
  </si>
  <si>
    <t>шт.</t>
  </si>
  <si>
    <t>Прочистка фильтра ГВС</t>
  </si>
  <si>
    <t>Раскрытие подвальных продухов</t>
  </si>
  <si>
    <t>Ремонт каруселей</t>
  </si>
  <si>
    <t xml:space="preserve">Изготовление и установка трапов </t>
  </si>
  <si>
    <t xml:space="preserve">Замена выключателя </t>
  </si>
  <si>
    <t>Установка датчика движения</t>
  </si>
  <si>
    <t>Ревизия ВРУ</t>
  </si>
  <si>
    <t>Ремонт межпанельных швов</t>
  </si>
  <si>
    <t>пог.м.</t>
  </si>
  <si>
    <t>Внутренняя отделка подъезда  №4</t>
  </si>
  <si>
    <t>усл.ед.</t>
  </si>
  <si>
    <t>Внутренняя отделка тамбура №4</t>
  </si>
  <si>
    <t>Ремонт рам с установкой форточки</t>
  </si>
  <si>
    <t>Замена тамбурного дверного блока</t>
  </si>
  <si>
    <t>Изоляция труб системы отопления</t>
  </si>
  <si>
    <t xml:space="preserve">                 16.  Работы, выполняемые в целях надлежащего содержания электрооборудования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</si>
  <si>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</si>
  <si>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</si>
  <si>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</si>
  <si>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</si>
  <si>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</si>
  <si>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</si>
  <si>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</si>
  <si>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>Очистка кровли от снега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</si>
  <si>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</si>
  <si>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</si>
  <si>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</si>
  <si>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</si>
  <si>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</si>
  <si>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</si>
  <si>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</si>
  <si>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</si>
  <si>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</si>
  <si>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</si>
  <si>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</si>
  <si>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</si>
  <si>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</si>
  <si>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</si>
  <si>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</si>
  <si>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</si>
  <si>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</si>
  <si>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</si>
  <si>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</si>
  <si>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</si>
  <si>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</si>
  <si>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</si>
  <si>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</si>
  <si>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</si>
  <si>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</si>
  <si>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</si>
  <si>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</si>
  <si>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</si>
  <si>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1000 м3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</si>
  <si>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</si>
  <si>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</si>
  <si>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</si>
  <si>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</si>
  <si>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>Обслуживание приборов учета горячей воды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</si>
  <si>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</si>
  <si>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</si>
  <si>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</si>
  <si>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</si>
  <si>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подвальных помещениях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</si>
  <si>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</si>
  <si>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</si>
  <si>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</si>
  <si>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</si>
  <si>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</si>
  <si>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</si>
  <si>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</si>
  <si>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</si>
  <si>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</si>
  <si>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</si>
  <si>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</si>
  <si>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</si>
  <si>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</si>
  <si>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</si>
  <si>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</si>
  <si>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</si>
  <si>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</si>
  <si>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</si>
  <si>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</si>
  <si>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</si>
  <si>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</si>
  <si>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</si>
  <si>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</si>
  <si>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</si>
  <si>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</si>
  <si>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</si>
  <si>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</si>
  <si>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</si>
  <si>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</si>
  <si>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</si>
  <si>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Погрузка мусора на автотранспорт вручную</t>
  </si>
  <si>
    <t>Механизированная уборка территории</t>
  </si>
  <si>
    <t>Уборка в летнее время</t>
  </si>
  <si>
    <t>Подметание территории</t>
  </si>
  <si>
    <t>Уборка отмосток, лотка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</si>
  <si>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</si>
  <si>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</si>
  <si>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</si>
  <si>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</si>
  <si>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</si>
  <si>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</si>
  <si>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</si>
  <si>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</si>
  <si>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</si>
  <si>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</si>
  <si>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</si>
  <si>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</si>
  <si>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</si>
  <si>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</si>
  <si>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</si>
  <si>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</si>
  <si>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</si>
  <si>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</si>
  <si>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</si>
  <si>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</si>
  <si>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</si>
  <si>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</si>
  <si>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</si>
  <si>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</si>
  <si>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</si>
  <si>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</si>
  <si>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</si>
  <si>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</si>
  <si>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</si>
  <si>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</si>
  <si>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</si>
  <si>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</si>
  <si>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</si>
  <si>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</si>
  <si>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</si>
  <si>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крыльца и площадки перед входом в подъезд</t>
  </si>
  <si>
    <t>Очистка приямков</t>
  </si>
  <si>
    <t>приямок</t>
  </si>
  <si>
    <t>Подметание и уборка придомовой территории</t>
  </si>
  <si>
    <t>Подметание территории с усовершенственным покрытием</t>
  </si>
  <si>
    <t>Очистка от мусора урн, установленных возле подъездов</t>
  </si>
  <si>
    <t>Уборка и выкашивание газонов</t>
  </si>
  <si>
    <t>Уборка газонов от листьев, сучьев, мусора при засоренности сильной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</si>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</sst>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"/>
    <numFmt numFmtId="165" formatCode="#,##0.00&quot;р.&quot;"/>
    <numFmt numFmtId="166" formatCode="\$#.00"/>
    <numFmt numFmtId="167" formatCode="#."/>
    <numFmt numFmtId="168" formatCode="%#.00"/>
    <numFmt numFmtId="169" formatCode="#\,##0.00"/>
    <numFmt numFmtId="170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166" fontId="29" fillId="0" borderId="0">
      <protection locked="0"/>
    </xf>
    <xf numFmtId="167" fontId="29" fillId="0" borderId="5">
      <protection locked="0"/>
    </xf>
    <xf numFmtId="166" fontId="30" fillId="0" borderId="0">
      <protection locked="0"/>
    </xf>
    <xf numFmtId="167" fontId="30" fillId="0" borderId="6">
      <protection locked="0"/>
    </xf>
    <xf numFmtId="168" fontId="29" fillId="0" borderId="0">
      <protection locked="0"/>
    </xf>
    <xf numFmtId="169" fontId="29" fillId="0" borderId="0">
      <protection locked="0"/>
    </xf>
    <xf numFmtId="168" fontId="30" fillId="0" borderId="0">
      <protection locked="0"/>
    </xf>
    <xf numFmtId="169" fontId="30" fillId="0" borderId="0">
      <protection locked="0"/>
    </xf>
    <xf numFmtId="170" fontId="29" fillId="0" borderId="0">
      <protection locked="0"/>
    </xf>
    <xf numFmtId="167" fontId="31" fillId="0" borderId="0">
      <protection locked="0"/>
    </xf>
    <xf numFmtId="167" fontId="31" fillId="0" borderId="0"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5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37" fillId="21" borderId="0" applyNumberFormat="0" applyBorder="0" applyProtection="0">
      <alignment horizontal="left" vertical="top" wrapText="1"/>
    </xf>
    <xf numFmtId="0" fontId="11" fillId="0" borderId="0"/>
    <xf numFmtId="0" fontId="38" fillId="0" borderId="0" applyNumberFormat="0" applyFill="0" applyBorder="0" applyProtection="0">
      <alignment horizontal="left" vertical="top" wrapText="1"/>
    </xf>
    <xf numFmtId="0" fontId="39" fillId="22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3" borderId="0" applyNumberFormat="0" applyBorder="0" applyProtection="0">
      <alignment horizontal="left" vertical="top" wrapText="1"/>
    </xf>
    <xf numFmtId="0" fontId="44" fillId="23" borderId="7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7" borderId="0" applyNumberFormat="0" applyBorder="0" applyAlignment="0" applyProtection="0"/>
    <xf numFmtId="0" fontId="46" fillId="8" borderId="7" applyNumberFormat="0" applyAlignment="0" applyProtection="0"/>
    <xf numFmtId="0" fontId="47" fillId="28" borderId="8" applyNumberFormat="0" applyAlignment="0" applyProtection="0"/>
    <xf numFmtId="0" fontId="48" fillId="28" borderId="7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29" borderId="13" applyNumberFormat="0" applyAlignment="0" applyProtection="0"/>
    <xf numFmtId="0" fontId="5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57" fillId="0" borderId="0"/>
    <xf numFmtId="0" fontId="5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42" fillId="0" borderId="0">
      <alignment horizontal="left" vertical="top" wrapText="1"/>
    </xf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31" borderId="14" applyNumberFormat="0" applyFont="0" applyAlignment="0" applyProtection="0"/>
    <xf numFmtId="0" fontId="61" fillId="0" borderId="15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5" borderId="0" applyNumberFormat="0" applyBorder="0" applyAlignment="0" applyProtection="0"/>
  </cellStyleXfs>
  <cellXfs count="13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vertical="center"/>
    </xf>
    <xf numFmtId="0" fontId="1" fillId="0" borderId="0" xfId="1" applyFont="1" applyFill="1"/>
    <xf numFmtId="0" fontId="7" fillId="0" borderId="0" xfId="1" applyFont="1" applyFill="1" applyBorder="1" applyAlignment="1">
      <alignment vertical="center"/>
    </xf>
    <xf numFmtId="0" fontId="3" fillId="0" borderId="0" xfId="1" applyFont="1" applyFill="1"/>
    <xf numFmtId="0" fontId="1" fillId="0" borderId="0" xfId="2"/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7" fillId="0" borderId="0" xfId="1" applyFont="1" applyBorder="1" applyAlignment="1">
      <alignment horizontal="left" vertical="center"/>
    </xf>
    <xf numFmtId="0" fontId="1" fillId="0" borderId="0" xfId="1" applyFont="1"/>
    <xf numFmtId="0" fontId="3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" fillId="0" borderId="0" xfId="1" applyBorder="1"/>
    <xf numFmtId="0" fontId="18" fillId="0" borderId="0" xfId="0" applyFont="1"/>
    <xf numFmtId="0" fontId="4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49" fontId="19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22" fillId="2" borderId="1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25" fillId="0" borderId="0" xfId="1" applyFont="1"/>
    <xf numFmtId="0" fontId="2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vertical="center" wrapText="1"/>
    </xf>
    <xf numFmtId="2" fontId="4" fillId="0" borderId="0" xfId="1" applyNumberFormat="1" applyFont="1" applyBorder="1" applyAlignment="1">
      <alignment horizontal="right"/>
    </xf>
    <xf numFmtId="1" fontId="4" fillId="0" borderId="1" xfId="3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Fill="1" applyBorder="1" applyAlignment="1">
      <alignment vertical="top" wrapText="1"/>
    </xf>
    <xf numFmtId="0" fontId="4" fillId="0" borderId="0" xfId="1" applyFont="1" applyFill="1" applyBorder="1"/>
    <xf numFmtId="0" fontId="24" fillId="0" borderId="0" xfId="1" applyFont="1" applyBorder="1"/>
    <xf numFmtId="0" fontId="26" fillId="0" borderId="1" xfId="3" applyFont="1" applyFill="1" applyBorder="1" applyAlignment="1">
      <alignment vertical="center" wrapText="1"/>
    </xf>
    <xf numFmtId="2" fontId="24" fillId="0" borderId="1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/>
    </xf>
    <xf numFmtId="0" fontId="27" fillId="0" borderId="0" xfId="1" applyFont="1"/>
    <xf numFmtId="0" fontId="3" fillId="0" borderId="1" xfId="1" applyFont="1" applyBorder="1"/>
    <xf numFmtId="1" fontId="24" fillId="0" borderId="1" xfId="3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center" vertical="center"/>
    </xf>
    <xf numFmtId="0" fontId="3" fillId="0" borderId="0" xfId="2" applyFont="1" applyFill="1"/>
    <xf numFmtId="0" fontId="4" fillId="0" borderId="0" xfId="2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" fillId="0" borderId="0" xfId="1" applyFill="1" applyBorder="1"/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2" fontId="4" fillId="0" borderId="1" xfId="1" applyNumberFormat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4" fontId="19" fillId="0" borderId="1" xfId="1" applyNumberFormat="1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5" fontId="28" fillId="0" borderId="0" xfId="0" applyNumberFormat="1" applyFont="1" applyFill="1" applyAlignment="1">
      <alignment horizontal="right" vertical="center"/>
    </xf>
    <xf numFmtId="0" fontId="1" fillId="0" borderId="0" xfId="1" applyFill="1"/>
    <xf numFmtId="0" fontId="66" fillId="0" borderId="0" xfId="0" applyFont="1" applyAlignment="1">
      <alignment horizontal="right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justify" vertical="center" wrapText="1"/>
    </xf>
    <xf numFmtId="0" fontId="7" fillId="0" borderId="0" xfId="1" applyFont="1" applyFill="1" applyAlignment="1">
      <alignment horizontal="justify" vertical="center" wrapText="1"/>
    </xf>
    <xf numFmtId="0" fontId="7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49" fontId="19" fillId="0" borderId="16" xfId="1" applyNumberFormat="1" applyFont="1" applyBorder="1" applyAlignment="1">
      <alignment horizontal="left" vertical="center" wrapText="1"/>
    </xf>
    <xf numFmtId="49" fontId="19" fillId="0" borderId="17" xfId="1" applyNumberFormat="1" applyFont="1" applyBorder="1" applyAlignment="1">
      <alignment horizontal="left" vertical="center" wrapText="1"/>
    </xf>
    <xf numFmtId="49" fontId="19" fillId="0" borderId="18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6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69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/>
    <xf numFmtId="0" fontId="15" fillId="0" borderId="19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horizontal="center"/>
    </xf>
    <xf numFmtId="14" fontId="70" fillId="0" borderId="1" xfId="0" applyNumberFormat="1" applyFont="1" applyFill="1" applyBorder="1" applyAlignment="1">
      <alignment horizontal="center"/>
    </xf>
    <xf numFmtId="0" fontId="68" fillId="0" borderId="1" xfId="0" applyFont="1" applyFill="1" applyBorder="1"/>
    <xf numFmtId="0" fontId="70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wrapText="1"/>
    </xf>
    <xf numFmtId="0" fontId="70" fillId="0" borderId="1" xfId="0" applyFont="1" applyFill="1" applyBorder="1"/>
    <xf numFmtId="4" fontId="70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vertical="top" wrapText="1"/>
    </xf>
    <xf numFmtId="0" fontId="69" fillId="0" borderId="1" xfId="0" applyFont="1" applyFill="1" applyBorder="1" applyAlignment="1">
      <alignment horizontal="justify" vertical="center" wrapText="1"/>
    </xf>
    <xf numFmtId="49" fontId="69" fillId="0" borderId="1" xfId="0" applyNumberFormat="1" applyFont="1" applyFill="1" applyBorder="1" applyAlignment="1">
      <alignment horizontal="justify" vertical="center" wrapText="1"/>
    </xf>
    <xf numFmtId="0" fontId="69" fillId="0" borderId="16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3" fontId="70" fillId="0" borderId="1" xfId="0" applyNumberFormat="1" applyFont="1" applyFill="1" applyBorder="1" applyAlignment="1">
      <alignment horizontal="center"/>
    </xf>
    <xf numFmtId="0" fontId="71" fillId="0" borderId="1" xfId="0" applyFont="1" applyFill="1" applyBorder="1" applyAlignment="1">
      <alignment wrapText="1"/>
    </xf>
    <xf numFmtId="0" fontId="70" fillId="0" borderId="1" xfId="0" applyFont="1" applyFill="1" applyBorder="1" applyAlignment="1">
      <alignment vertical="top"/>
    </xf>
    <xf numFmtId="4" fontId="71" fillId="0" borderId="1" xfId="0" applyNumberFormat="1" applyFont="1" applyFill="1" applyBorder="1" applyAlignment="1">
      <alignment wrapText="1"/>
    </xf>
    <xf numFmtId="4" fontId="71" fillId="0" borderId="1" xfId="0" applyNumberFormat="1" applyFont="1" applyFill="1" applyBorder="1"/>
    <xf numFmtId="4" fontId="70" fillId="0" borderId="1" xfId="0" applyNumberFormat="1" applyFont="1" applyFill="1" applyBorder="1" applyAlignment="1">
      <alignment horizontal="center" vertical="center"/>
    </xf>
    <xf numFmtId="165" fontId="69" fillId="0" borderId="1" xfId="0" applyNumberFormat="1" applyFont="1" applyFill="1" applyBorder="1" applyAlignment="1">
      <alignment horizontal="center" vertical="center" wrapText="1"/>
    </xf>
    <xf numFmtId="0" fontId="70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H13" sqref="G13:H13"/>
    </sheetView>
  </sheetViews>
  <sheetFormatPr defaultRowHeight="15" x14ac:dyDescent="0.25"/>
  <cols>
    <col min="1" max="1" width="4.28515625" style="138" customWidth="1"/>
    <col min="2" max="2" width="62.28515625" style="114" customWidth="1"/>
    <col min="3" max="3" width="10.85546875" style="114" customWidth="1"/>
    <col min="4" max="4" width="18.42578125" style="138" customWidth="1"/>
    <col min="5" max="16384" width="9.140625" style="114"/>
  </cols>
  <sheetData>
    <row r="1" spans="1:4" ht="19.5" x14ac:dyDescent="0.25">
      <c r="A1" s="111" t="s">
        <v>253</v>
      </c>
      <c r="B1" s="111"/>
      <c r="C1" s="111"/>
      <c r="D1" s="111"/>
    </row>
    <row r="2" spans="1:4" x14ac:dyDescent="0.25">
      <c r="A2" s="112" t="s">
        <v>254</v>
      </c>
      <c r="B2" s="112"/>
      <c r="C2" s="112"/>
      <c r="D2" s="112"/>
    </row>
    <row r="3" spans="1:4" x14ac:dyDescent="0.25">
      <c r="A3" s="115" t="s">
        <v>19</v>
      </c>
      <c r="B3" s="115"/>
      <c r="C3" s="115"/>
      <c r="D3" s="115"/>
    </row>
    <row r="4" spans="1:4" ht="25.5" x14ac:dyDescent="0.25">
      <c r="A4" s="116" t="s">
        <v>255</v>
      </c>
      <c r="B4" s="116" t="s">
        <v>256</v>
      </c>
      <c r="C4" s="116" t="s">
        <v>257</v>
      </c>
      <c r="D4" s="116" t="s">
        <v>258</v>
      </c>
    </row>
    <row r="5" spans="1:4" x14ac:dyDescent="0.25">
      <c r="A5" s="117">
        <v>1</v>
      </c>
      <c r="B5" s="117" t="s">
        <v>259</v>
      </c>
      <c r="C5" s="118" t="s">
        <v>260</v>
      </c>
      <c r="D5" s="119" t="s">
        <v>326</v>
      </c>
    </row>
    <row r="6" spans="1:4" x14ac:dyDescent="0.25">
      <c r="A6" s="117">
        <v>2</v>
      </c>
      <c r="B6" s="117" t="s">
        <v>261</v>
      </c>
      <c r="C6" s="120"/>
      <c r="D6" s="121" t="s">
        <v>262</v>
      </c>
    </row>
    <row r="7" spans="1:4" x14ac:dyDescent="0.25">
      <c r="A7" s="117">
        <v>3</v>
      </c>
      <c r="B7" s="117" t="s">
        <v>263</v>
      </c>
      <c r="C7" s="120"/>
      <c r="D7" s="121" t="s">
        <v>264</v>
      </c>
    </row>
    <row r="8" spans="1:4" ht="27.75" customHeight="1" x14ac:dyDescent="0.25">
      <c r="A8" s="122" t="s">
        <v>265</v>
      </c>
      <c r="B8" s="122"/>
      <c r="C8" s="122"/>
      <c r="D8" s="122"/>
    </row>
    <row r="9" spans="1:4" x14ac:dyDescent="0.25">
      <c r="A9" s="123">
        <v>4</v>
      </c>
      <c r="B9" s="117" t="s">
        <v>266</v>
      </c>
      <c r="C9" s="116" t="s">
        <v>267</v>
      </c>
      <c r="D9" s="124">
        <v>0</v>
      </c>
    </row>
    <row r="10" spans="1:4" x14ac:dyDescent="0.25">
      <c r="A10" s="123">
        <v>5</v>
      </c>
      <c r="B10" s="117" t="s">
        <v>268</v>
      </c>
      <c r="C10" s="116" t="s">
        <v>267</v>
      </c>
      <c r="D10" s="124" t="s">
        <v>269</v>
      </c>
    </row>
    <row r="11" spans="1:4" x14ac:dyDescent="0.25">
      <c r="A11" s="123">
        <v>6</v>
      </c>
      <c r="B11" s="117" t="s">
        <v>270</v>
      </c>
      <c r="C11" s="116" t="s">
        <v>267</v>
      </c>
      <c r="D11" s="124">
        <v>378353.6</v>
      </c>
    </row>
    <row r="12" spans="1:4" ht="15.75" customHeight="1" x14ac:dyDescent="0.25">
      <c r="A12" s="123">
        <v>7</v>
      </c>
      <c r="B12" s="125" t="s">
        <v>271</v>
      </c>
      <c r="C12" s="116" t="s">
        <v>267</v>
      </c>
      <c r="D12" s="124">
        <f>D13+D14</f>
        <v>976691.30999999994</v>
      </c>
    </row>
    <row r="13" spans="1:4" x14ac:dyDescent="0.25">
      <c r="A13" s="123">
        <v>8</v>
      </c>
      <c r="B13" s="126" t="s">
        <v>272</v>
      </c>
      <c r="C13" s="116" t="s">
        <v>267</v>
      </c>
      <c r="D13" s="124">
        <v>875352.69</v>
      </c>
    </row>
    <row r="14" spans="1:4" x14ac:dyDescent="0.25">
      <c r="A14" s="123">
        <v>9</v>
      </c>
      <c r="B14" s="126" t="s">
        <v>273</v>
      </c>
      <c r="C14" s="116" t="s">
        <v>267</v>
      </c>
      <c r="D14" s="124">
        <f>292143.64-190805.02</f>
        <v>101338.62000000002</v>
      </c>
    </row>
    <row r="15" spans="1:4" x14ac:dyDescent="0.25">
      <c r="A15" s="123">
        <v>10</v>
      </c>
      <c r="B15" s="126" t="s">
        <v>274</v>
      </c>
      <c r="C15" s="116" t="s">
        <v>267</v>
      </c>
      <c r="D15" s="124" t="s">
        <v>269</v>
      </c>
    </row>
    <row r="16" spans="1:4" x14ac:dyDescent="0.25">
      <c r="A16" s="123">
        <v>11</v>
      </c>
      <c r="B16" s="117" t="s">
        <v>275</v>
      </c>
      <c r="C16" s="116" t="s">
        <v>267</v>
      </c>
      <c r="D16" s="124">
        <f>918015.81+66099.61</f>
        <v>984115.42</v>
      </c>
    </row>
    <row r="17" spans="1:4" x14ac:dyDescent="0.25">
      <c r="A17" s="123">
        <v>12</v>
      </c>
      <c r="B17" s="127" t="s">
        <v>276</v>
      </c>
      <c r="C17" s="116" t="s">
        <v>267</v>
      </c>
      <c r="D17" s="124">
        <f>D16</f>
        <v>984115.42</v>
      </c>
    </row>
    <row r="18" spans="1:4" x14ac:dyDescent="0.25">
      <c r="A18" s="123">
        <v>13</v>
      </c>
      <c r="B18" s="126" t="s">
        <v>277</v>
      </c>
      <c r="C18" s="116" t="s">
        <v>267</v>
      </c>
      <c r="D18" s="124" t="s">
        <v>269</v>
      </c>
    </row>
    <row r="19" spans="1:4" x14ac:dyDescent="0.25">
      <c r="A19" s="123">
        <v>14</v>
      </c>
      <c r="B19" s="126" t="s">
        <v>278</v>
      </c>
      <c r="C19" s="116" t="s">
        <v>267</v>
      </c>
      <c r="D19" s="124" t="s">
        <v>269</v>
      </c>
    </row>
    <row r="20" spans="1:4" x14ac:dyDescent="0.25">
      <c r="A20" s="123">
        <v>15</v>
      </c>
      <c r="B20" s="126" t="s">
        <v>279</v>
      </c>
      <c r="C20" s="116" t="s">
        <v>267</v>
      </c>
      <c r="D20" s="124" t="s">
        <v>269</v>
      </c>
    </row>
    <row r="21" spans="1:4" x14ac:dyDescent="0.25">
      <c r="A21" s="123">
        <v>16</v>
      </c>
      <c r="B21" s="126" t="s">
        <v>280</v>
      </c>
      <c r="C21" s="116" t="s">
        <v>267</v>
      </c>
      <c r="D21" s="124" t="s">
        <v>269</v>
      </c>
    </row>
    <row r="22" spans="1:4" x14ac:dyDescent="0.25">
      <c r="A22" s="123">
        <v>17</v>
      </c>
      <c r="B22" s="117" t="s">
        <v>281</v>
      </c>
      <c r="C22" s="116" t="s">
        <v>267</v>
      </c>
      <c r="D22" s="124">
        <f>D16</f>
        <v>984115.42</v>
      </c>
    </row>
    <row r="23" spans="1:4" x14ac:dyDescent="0.25">
      <c r="A23" s="123">
        <v>18</v>
      </c>
      <c r="B23" s="117" t="s">
        <v>282</v>
      </c>
      <c r="C23" s="116" t="s">
        <v>267</v>
      </c>
      <c r="D23" s="124" t="s">
        <v>269</v>
      </c>
    </row>
    <row r="24" spans="1:4" x14ac:dyDescent="0.25">
      <c r="A24" s="123">
        <v>19</v>
      </c>
      <c r="B24" s="117" t="s">
        <v>283</v>
      </c>
      <c r="C24" s="116" t="s">
        <v>267</v>
      </c>
      <c r="D24" s="124">
        <v>0</v>
      </c>
    </row>
    <row r="25" spans="1:4" x14ac:dyDescent="0.25">
      <c r="A25" s="123">
        <v>20</v>
      </c>
      <c r="B25" s="117" t="s">
        <v>284</v>
      </c>
      <c r="C25" s="116" t="s">
        <v>267</v>
      </c>
      <c r="D25" s="124">
        <f>D11+D12-D16+D9</f>
        <v>370929.48999999987</v>
      </c>
    </row>
    <row r="26" spans="1:4" ht="27.75" customHeight="1" x14ac:dyDescent="0.25">
      <c r="A26" s="122" t="s">
        <v>285</v>
      </c>
      <c r="B26" s="122"/>
      <c r="C26" s="122"/>
      <c r="D26" s="122"/>
    </row>
    <row r="27" spans="1:4" x14ac:dyDescent="0.25">
      <c r="A27" s="123">
        <v>21</v>
      </c>
      <c r="B27" s="128" t="s">
        <v>286</v>
      </c>
      <c r="C27" s="129"/>
      <c r="D27" s="130"/>
    </row>
    <row r="28" spans="1:4" x14ac:dyDescent="0.25">
      <c r="A28" s="123">
        <v>22</v>
      </c>
      <c r="B28" s="117" t="s">
        <v>287</v>
      </c>
      <c r="C28" s="116" t="s">
        <v>267</v>
      </c>
      <c r="D28" s="124">
        <f>Л14!$G$352</f>
        <v>1072097.5082960417</v>
      </c>
    </row>
    <row r="29" spans="1:4" x14ac:dyDescent="0.25">
      <c r="A29" s="123">
        <v>23</v>
      </c>
      <c r="B29" s="117" t="s">
        <v>288</v>
      </c>
      <c r="C29" s="118" t="s">
        <v>289</v>
      </c>
      <c r="D29" s="116" t="s">
        <v>290</v>
      </c>
    </row>
    <row r="30" spans="1:4" x14ac:dyDescent="0.25">
      <c r="A30" s="122" t="s">
        <v>291</v>
      </c>
      <c r="B30" s="122"/>
      <c r="C30" s="122"/>
      <c r="D30" s="122"/>
    </row>
    <row r="31" spans="1:4" x14ac:dyDescent="0.25">
      <c r="A31" s="123">
        <v>24</v>
      </c>
      <c r="B31" s="117" t="s">
        <v>292</v>
      </c>
      <c r="C31" s="116" t="s">
        <v>293</v>
      </c>
      <c r="D31" s="131">
        <v>0</v>
      </c>
    </row>
    <row r="32" spans="1:4" x14ac:dyDescent="0.25">
      <c r="A32" s="123">
        <v>25</v>
      </c>
      <c r="B32" s="117" t="s">
        <v>294</v>
      </c>
      <c r="C32" s="116" t="s">
        <v>293</v>
      </c>
      <c r="D32" s="131">
        <v>0</v>
      </c>
    </row>
    <row r="33" spans="1:4" x14ac:dyDescent="0.25">
      <c r="A33" s="123">
        <v>26</v>
      </c>
      <c r="B33" s="117" t="s">
        <v>295</v>
      </c>
      <c r="C33" s="116" t="s">
        <v>293</v>
      </c>
      <c r="D33" s="131">
        <v>0</v>
      </c>
    </row>
    <row r="34" spans="1:4" x14ac:dyDescent="0.25">
      <c r="A34" s="123">
        <v>27</v>
      </c>
      <c r="B34" s="117" t="s">
        <v>296</v>
      </c>
      <c r="C34" s="116" t="s">
        <v>267</v>
      </c>
      <c r="D34" s="124">
        <v>0</v>
      </c>
    </row>
    <row r="35" spans="1:4" x14ac:dyDescent="0.25">
      <c r="A35" s="122" t="s">
        <v>297</v>
      </c>
      <c r="B35" s="122"/>
      <c r="C35" s="122"/>
      <c r="D35" s="122"/>
    </row>
    <row r="36" spans="1:4" x14ac:dyDescent="0.25">
      <c r="A36" s="123">
        <v>28</v>
      </c>
      <c r="B36" s="117" t="s">
        <v>266</v>
      </c>
      <c r="C36" s="116" t="s">
        <v>267</v>
      </c>
      <c r="D36" s="124">
        <v>-7552.24</v>
      </c>
    </row>
    <row r="37" spans="1:4" x14ac:dyDescent="0.25">
      <c r="A37" s="123">
        <v>29</v>
      </c>
      <c r="B37" s="117" t="s">
        <v>268</v>
      </c>
      <c r="C37" s="116" t="s">
        <v>267</v>
      </c>
      <c r="D37" s="124"/>
    </row>
    <row r="38" spans="1:4" ht="15.75" customHeight="1" x14ac:dyDescent="0.25">
      <c r="A38" s="123">
        <v>30</v>
      </c>
      <c r="B38" s="117" t="s">
        <v>270</v>
      </c>
      <c r="C38" s="116" t="s">
        <v>267</v>
      </c>
      <c r="D38" s="124">
        <f>1166564.26-378353.6</f>
        <v>788210.66</v>
      </c>
    </row>
    <row r="39" spans="1:4" x14ac:dyDescent="0.25">
      <c r="A39" s="123">
        <v>31</v>
      </c>
      <c r="B39" s="117" t="s">
        <v>282</v>
      </c>
      <c r="C39" s="116" t="s">
        <v>267</v>
      </c>
      <c r="D39" s="124"/>
    </row>
    <row r="40" spans="1:4" x14ac:dyDescent="0.25">
      <c r="A40" s="123">
        <v>32</v>
      </c>
      <c r="B40" s="117" t="s">
        <v>283</v>
      </c>
      <c r="C40" s="116" t="s">
        <v>267</v>
      </c>
      <c r="D40" s="124"/>
    </row>
    <row r="41" spans="1:4" x14ac:dyDescent="0.25">
      <c r="A41" s="123">
        <v>33</v>
      </c>
      <c r="B41" s="117" t="s">
        <v>284</v>
      </c>
      <c r="C41" s="116" t="s">
        <v>267</v>
      </c>
      <c r="D41" s="124">
        <f>D48+D58+D68+D78+D88</f>
        <v>686938.85</v>
      </c>
    </row>
    <row r="42" spans="1:4" x14ac:dyDescent="0.25">
      <c r="A42" s="122" t="s">
        <v>298</v>
      </c>
      <c r="B42" s="122"/>
      <c r="C42" s="122"/>
      <c r="D42" s="122"/>
    </row>
    <row r="43" spans="1:4" ht="26.25" x14ac:dyDescent="0.25">
      <c r="A43" s="123">
        <v>34</v>
      </c>
      <c r="B43" s="117" t="s">
        <v>299</v>
      </c>
      <c r="C43" s="116" t="s">
        <v>269</v>
      </c>
      <c r="D43" s="132" t="s">
        <v>300</v>
      </c>
    </row>
    <row r="44" spans="1:4" x14ac:dyDescent="0.25">
      <c r="A44" s="123">
        <v>35</v>
      </c>
      <c r="B44" s="117" t="s">
        <v>257</v>
      </c>
      <c r="C44" s="116" t="s">
        <v>269</v>
      </c>
      <c r="D44" s="121" t="s">
        <v>301</v>
      </c>
    </row>
    <row r="45" spans="1:4" x14ac:dyDescent="0.25">
      <c r="A45" s="123">
        <v>36</v>
      </c>
      <c r="B45" s="117" t="s">
        <v>302</v>
      </c>
      <c r="C45" s="116" t="s">
        <v>303</v>
      </c>
      <c r="D45" s="124">
        <f>635.230678+130.434565</f>
        <v>765.66524300000003</v>
      </c>
    </row>
    <row r="46" spans="1:4" x14ac:dyDescent="0.25">
      <c r="A46" s="123">
        <v>37</v>
      </c>
      <c r="B46" s="117" t="s">
        <v>304</v>
      </c>
      <c r="C46" s="116" t="s">
        <v>267</v>
      </c>
      <c r="D46" s="124">
        <f>1607306.87+305675.52-5801.76+5.93</f>
        <v>1907186.56</v>
      </c>
    </row>
    <row r="47" spans="1:4" x14ac:dyDescent="0.25">
      <c r="A47" s="123">
        <v>38</v>
      </c>
      <c r="B47" s="117" t="s">
        <v>305</v>
      </c>
      <c r="C47" s="116" t="s">
        <v>267</v>
      </c>
      <c r="D47" s="124">
        <f>1948155.68</f>
        <v>1948155.68</v>
      </c>
    </row>
    <row r="48" spans="1:4" x14ac:dyDescent="0.25">
      <c r="A48" s="123">
        <v>39</v>
      </c>
      <c r="B48" s="117" t="s">
        <v>306</v>
      </c>
      <c r="C48" s="116" t="s">
        <v>267</v>
      </c>
      <c r="D48" s="124">
        <f>396840.13-5741.72</f>
        <v>391098.41000000003</v>
      </c>
    </row>
    <row r="49" spans="1:4" x14ac:dyDescent="0.25">
      <c r="A49" s="123">
        <v>40</v>
      </c>
      <c r="B49" s="117" t="s">
        <v>307</v>
      </c>
      <c r="C49" s="116" t="s">
        <v>267</v>
      </c>
      <c r="D49" s="124">
        <v>1607358.65</v>
      </c>
    </row>
    <row r="50" spans="1:4" x14ac:dyDescent="0.25">
      <c r="A50" s="123">
        <v>41</v>
      </c>
      <c r="B50" s="117" t="s">
        <v>308</v>
      </c>
      <c r="C50" s="116" t="s">
        <v>267</v>
      </c>
      <c r="D50" s="124">
        <f>D49-D51</f>
        <v>1216260.2399999998</v>
      </c>
    </row>
    <row r="51" spans="1:4" ht="15" customHeight="1" x14ac:dyDescent="0.25">
      <c r="A51" s="123">
        <v>42</v>
      </c>
      <c r="B51" s="125" t="s">
        <v>309</v>
      </c>
      <c r="C51" s="116" t="s">
        <v>267</v>
      </c>
      <c r="D51" s="124">
        <f>D48</f>
        <v>391098.41000000003</v>
      </c>
    </row>
    <row r="52" spans="1:4" ht="15" customHeight="1" x14ac:dyDescent="0.25">
      <c r="A52" s="123">
        <v>43</v>
      </c>
      <c r="B52" s="125" t="s">
        <v>310</v>
      </c>
      <c r="C52" s="116" t="s">
        <v>267</v>
      </c>
      <c r="D52" s="124"/>
    </row>
    <row r="53" spans="1:4" ht="39" x14ac:dyDescent="0.25">
      <c r="A53" s="133">
        <v>44</v>
      </c>
      <c r="B53" s="125" t="s">
        <v>299</v>
      </c>
      <c r="C53" s="116" t="s">
        <v>269</v>
      </c>
      <c r="D53" s="132" t="s">
        <v>311</v>
      </c>
    </row>
    <row r="54" spans="1:4" x14ac:dyDescent="0.25">
      <c r="A54" s="123">
        <v>45</v>
      </c>
      <c r="B54" s="117" t="s">
        <v>257</v>
      </c>
      <c r="C54" s="116" t="s">
        <v>269</v>
      </c>
      <c r="D54" s="121" t="s">
        <v>312</v>
      </c>
    </row>
    <row r="55" spans="1:4" x14ac:dyDescent="0.25">
      <c r="A55" s="123">
        <v>46</v>
      </c>
      <c r="B55" s="117" t="s">
        <v>313</v>
      </c>
      <c r="C55" s="116" t="s">
        <v>303</v>
      </c>
      <c r="D55" s="124">
        <v>3860.2625830742454</v>
      </c>
    </row>
    <row r="56" spans="1:4" x14ac:dyDescent="0.25">
      <c r="A56" s="123">
        <v>47</v>
      </c>
      <c r="B56" s="117" t="s">
        <v>314</v>
      </c>
      <c r="C56" s="116" t="s">
        <v>267</v>
      </c>
      <c r="D56" s="124">
        <f>53817.72+195.63+1568.76+0.01</f>
        <v>55582.12</v>
      </c>
    </row>
    <row r="57" spans="1:4" x14ac:dyDescent="0.25">
      <c r="A57" s="123">
        <v>48</v>
      </c>
      <c r="B57" s="117" t="s">
        <v>305</v>
      </c>
      <c r="C57" s="116" t="s">
        <v>267</v>
      </c>
      <c r="D57" s="124">
        <f>54056.61+1519.65</f>
        <v>55576.26</v>
      </c>
    </row>
    <row r="58" spans="1:4" x14ac:dyDescent="0.25">
      <c r="A58" s="123">
        <v>49</v>
      </c>
      <c r="B58" s="117" t="s">
        <v>306</v>
      </c>
      <c r="C58" s="116" t="s">
        <v>267</v>
      </c>
      <c r="D58" s="124">
        <f>14777.57+428.87</f>
        <v>15206.44</v>
      </c>
    </row>
    <row r="59" spans="1:4" x14ac:dyDescent="0.25">
      <c r="A59" s="123">
        <v>50</v>
      </c>
      <c r="B59" s="117" t="s">
        <v>307</v>
      </c>
      <c r="C59" s="116" t="s">
        <v>267</v>
      </c>
      <c r="D59" s="124">
        <v>75734.559999999998</v>
      </c>
    </row>
    <row r="60" spans="1:4" x14ac:dyDescent="0.25">
      <c r="A60" s="123">
        <v>51</v>
      </c>
      <c r="B60" s="117" t="s">
        <v>308</v>
      </c>
      <c r="C60" s="116" t="s">
        <v>267</v>
      </c>
      <c r="D60" s="124">
        <f>D59</f>
        <v>75734.559999999998</v>
      </c>
    </row>
    <row r="61" spans="1:4" ht="15" customHeight="1" x14ac:dyDescent="0.25">
      <c r="A61" s="123">
        <v>52</v>
      </c>
      <c r="B61" s="125" t="s">
        <v>309</v>
      </c>
      <c r="C61" s="116" t="s">
        <v>267</v>
      </c>
      <c r="D61" s="124">
        <f>D59-D60</f>
        <v>0</v>
      </c>
    </row>
    <row r="62" spans="1:4" ht="15" customHeight="1" x14ac:dyDescent="0.25">
      <c r="A62" s="123">
        <v>53</v>
      </c>
      <c r="B62" s="125" t="s">
        <v>310</v>
      </c>
      <c r="C62" s="116" t="s">
        <v>267</v>
      </c>
      <c r="D62" s="124">
        <v>0</v>
      </c>
    </row>
    <row r="63" spans="1:4" ht="26.25" x14ac:dyDescent="0.25">
      <c r="A63" s="133">
        <v>54</v>
      </c>
      <c r="B63" s="125" t="s">
        <v>299</v>
      </c>
      <c r="C63" s="116" t="s">
        <v>269</v>
      </c>
      <c r="D63" s="134" t="s">
        <v>315</v>
      </c>
    </row>
    <row r="64" spans="1:4" x14ac:dyDescent="0.25">
      <c r="A64" s="123">
        <v>55</v>
      </c>
      <c r="B64" s="117" t="s">
        <v>257</v>
      </c>
      <c r="C64" s="116" t="s">
        <v>269</v>
      </c>
      <c r="D64" s="124" t="s">
        <v>312</v>
      </c>
    </row>
    <row r="65" spans="1:4" x14ac:dyDescent="0.25">
      <c r="A65" s="123">
        <v>56</v>
      </c>
      <c r="B65" s="117" t="s">
        <v>313</v>
      </c>
      <c r="C65" s="116" t="s">
        <v>303</v>
      </c>
      <c r="D65" s="124">
        <v>2538.7639927149116</v>
      </c>
    </row>
    <row r="66" spans="1:4" x14ac:dyDescent="0.25">
      <c r="A66" s="123">
        <v>57</v>
      </c>
      <c r="B66" s="117" t="s">
        <v>314</v>
      </c>
      <c r="C66" s="116" t="s">
        <v>267</v>
      </c>
      <c r="D66" s="124">
        <f>137408.05+6206.15+392494.46+17779.12+50.85-148.58+148.77-423.8-775.26-2228.57</f>
        <v>550511.19000000006</v>
      </c>
    </row>
    <row r="67" spans="1:4" x14ac:dyDescent="0.25">
      <c r="A67" s="123">
        <v>58</v>
      </c>
      <c r="B67" s="117" t="s">
        <v>305</v>
      </c>
      <c r="C67" s="116" t="s">
        <v>267</v>
      </c>
      <c r="D67" s="124">
        <f>151926.16+5882.15+433442.58+16817.54</f>
        <v>608068.43000000005</v>
      </c>
    </row>
    <row r="68" spans="1:4" x14ac:dyDescent="0.25">
      <c r="A68" s="123">
        <v>59</v>
      </c>
      <c r="B68" s="117" t="s">
        <v>306</v>
      </c>
      <c r="C68" s="116" t="s">
        <v>267</v>
      </c>
      <c r="D68" s="124">
        <f>26290.83+1706.43+87311.01+4950.04-1.35</f>
        <v>120256.95999999998</v>
      </c>
    </row>
    <row r="69" spans="1:4" x14ac:dyDescent="0.25">
      <c r="A69" s="123">
        <v>60</v>
      </c>
      <c r="B69" s="117" t="s">
        <v>307</v>
      </c>
      <c r="C69" s="116" t="s">
        <v>267</v>
      </c>
      <c r="D69" s="124">
        <v>498228.72999999992</v>
      </c>
    </row>
    <row r="70" spans="1:4" x14ac:dyDescent="0.25">
      <c r="A70" s="123">
        <v>61</v>
      </c>
      <c r="B70" s="117" t="s">
        <v>308</v>
      </c>
      <c r="C70" s="116" t="s">
        <v>267</v>
      </c>
      <c r="D70" s="124">
        <f>D69-D71</f>
        <v>377971.76999999996</v>
      </c>
    </row>
    <row r="71" spans="1:4" ht="15" customHeight="1" x14ac:dyDescent="0.25">
      <c r="A71" s="123">
        <v>62</v>
      </c>
      <c r="B71" s="125" t="s">
        <v>309</v>
      </c>
      <c r="C71" s="116" t="s">
        <v>267</v>
      </c>
      <c r="D71" s="124">
        <f>D68</f>
        <v>120256.95999999998</v>
      </c>
    </row>
    <row r="72" spans="1:4" ht="15" customHeight="1" x14ac:dyDescent="0.25">
      <c r="A72" s="123">
        <v>63</v>
      </c>
      <c r="B72" s="125" t="s">
        <v>310</v>
      </c>
      <c r="C72" s="116" t="s">
        <v>267</v>
      </c>
      <c r="D72" s="124"/>
    </row>
    <row r="73" spans="1:4" x14ac:dyDescent="0.25">
      <c r="A73" s="123">
        <v>64</v>
      </c>
      <c r="B73" s="117" t="s">
        <v>299</v>
      </c>
      <c r="C73" s="116" t="s">
        <v>269</v>
      </c>
      <c r="D73" s="135" t="s">
        <v>316</v>
      </c>
    </row>
    <row r="74" spans="1:4" x14ac:dyDescent="0.25">
      <c r="A74" s="123">
        <v>65</v>
      </c>
      <c r="B74" s="117" t="s">
        <v>257</v>
      </c>
      <c r="C74" s="116" t="s">
        <v>269</v>
      </c>
      <c r="D74" s="124" t="s">
        <v>312</v>
      </c>
    </row>
    <row r="75" spans="1:4" x14ac:dyDescent="0.25">
      <c r="A75" s="123">
        <v>66</v>
      </c>
      <c r="B75" s="117" t="s">
        <v>313</v>
      </c>
      <c r="C75" s="116" t="s">
        <v>303</v>
      </c>
      <c r="D75" s="124">
        <f>6384.541189+16.921197</f>
        <v>6401.4623859999992</v>
      </c>
    </row>
    <row r="76" spans="1:4" x14ac:dyDescent="0.25">
      <c r="A76" s="123">
        <v>67</v>
      </c>
      <c r="B76" s="117" t="s">
        <v>314</v>
      </c>
      <c r="C76" s="116" t="s">
        <v>267</v>
      </c>
      <c r="D76" s="124">
        <f>515340.05+1282.3</f>
        <v>516622.35</v>
      </c>
    </row>
    <row r="77" spans="1:4" x14ac:dyDescent="0.25">
      <c r="A77" s="123">
        <v>68</v>
      </c>
      <c r="B77" s="117" t="s">
        <v>305</v>
      </c>
      <c r="C77" s="116" t="s">
        <v>267</v>
      </c>
      <c r="D77" s="124">
        <v>526113.49</v>
      </c>
    </row>
    <row r="78" spans="1:4" x14ac:dyDescent="0.25">
      <c r="A78" s="123">
        <v>69</v>
      </c>
      <c r="B78" s="117" t="s">
        <v>306</v>
      </c>
      <c r="C78" s="116" t="s">
        <v>267</v>
      </c>
      <c r="D78" s="124">
        <f>147292.7-1207.73</f>
        <v>146084.97</v>
      </c>
    </row>
    <row r="79" spans="1:4" x14ac:dyDescent="0.25">
      <c r="A79" s="123">
        <v>70</v>
      </c>
      <c r="B79" s="117" t="s">
        <v>307</v>
      </c>
      <c r="C79" s="116" t="s">
        <v>267</v>
      </c>
      <c r="D79" s="124">
        <f>D76</f>
        <v>516622.35</v>
      </c>
    </row>
    <row r="80" spans="1:4" x14ac:dyDescent="0.25">
      <c r="A80" s="123">
        <v>71</v>
      </c>
      <c r="B80" s="117" t="s">
        <v>308</v>
      </c>
      <c r="C80" s="116" t="s">
        <v>267</v>
      </c>
      <c r="D80" s="124">
        <f>D79</f>
        <v>516622.35</v>
      </c>
    </row>
    <row r="81" spans="1:4" ht="14.25" customHeight="1" x14ac:dyDescent="0.25">
      <c r="A81" s="123">
        <v>72</v>
      </c>
      <c r="B81" s="125" t="s">
        <v>309</v>
      </c>
      <c r="C81" s="116" t="s">
        <v>267</v>
      </c>
      <c r="D81" s="124">
        <v>0</v>
      </c>
    </row>
    <row r="82" spans="1:4" ht="14.25" customHeight="1" x14ac:dyDescent="0.25">
      <c r="A82" s="123">
        <v>73</v>
      </c>
      <c r="B82" s="125" t="s">
        <v>310</v>
      </c>
      <c r="C82" s="116" t="s">
        <v>267</v>
      </c>
      <c r="D82" s="124">
        <v>0</v>
      </c>
    </row>
    <row r="83" spans="1:4" x14ac:dyDescent="0.25">
      <c r="A83" s="123">
        <v>74</v>
      </c>
      <c r="B83" s="117" t="s">
        <v>299</v>
      </c>
      <c r="C83" s="116" t="s">
        <v>269</v>
      </c>
      <c r="D83" s="135" t="s">
        <v>317</v>
      </c>
    </row>
    <row r="84" spans="1:4" x14ac:dyDescent="0.25">
      <c r="A84" s="123">
        <v>75</v>
      </c>
      <c r="B84" s="117" t="s">
        <v>257</v>
      </c>
      <c r="C84" s="116" t="s">
        <v>269</v>
      </c>
      <c r="D84" s="124" t="s">
        <v>318</v>
      </c>
    </row>
    <row r="85" spans="1:4" x14ac:dyDescent="0.25">
      <c r="A85" s="123">
        <v>76</v>
      </c>
      <c r="B85" s="117" t="s">
        <v>313</v>
      </c>
      <c r="C85" s="116" t="s">
        <v>303</v>
      </c>
      <c r="D85" s="136">
        <v>16656.7068</v>
      </c>
    </row>
    <row r="86" spans="1:4" x14ac:dyDescent="0.25">
      <c r="A86" s="123">
        <v>77</v>
      </c>
      <c r="B86" s="117" t="s">
        <v>314</v>
      </c>
      <c r="C86" s="116" t="s">
        <v>267</v>
      </c>
      <c r="D86" s="137">
        <f>3331.54+53150.67</f>
        <v>56482.21</v>
      </c>
    </row>
    <row r="87" spans="1:4" x14ac:dyDescent="0.25">
      <c r="A87" s="123">
        <v>78</v>
      </c>
      <c r="B87" s="117" t="s">
        <v>305</v>
      </c>
      <c r="C87" s="116" t="s">
        <v>267</v>
      </c>
      <c r="D87" s="137">
        <v>42190.14</v>
      </c>
    </row>
    <row r="88" spans="1:4" x14ac:dyDescent="0.25">
      <c r="A88" s="123">
        <v>79</v>
      </c>
      <c r="B88" s="117" t="s">
        <v>306</v>
      </c>
      <c r="C88" s="116" t="s">
        <v>267</v>
      </c>
      <c r="D88" s="137">
        <v>14292.07</v>
      </c>
    </row>
    <row r="89" spans="1:4" x14ac:dyDescent="0.25">
      <c r="A89" s="123">
        <v>80</v>
      </c>
      <c r="B89" s="117" t="s">
        <v>307</v>
      </c>
      <c r="C89" s="116" t="s">
        <v>267</v>
      </c>
      <c r="D89" s="124">
        <f>D86</f>
        <v>56482.21</v>
      </c>
    </row>
    <row r="90" spans="1:4" x14ac:dyDescent="0.25">
      <c r="A90" s="123">
        <v>81</v>
      </c>
      <c r="B90" s="117" t="s">
        <v>308</v>
      </c>
      <c r="C90" s="116" t="s">
        <v>267</v>
      </c>
      <c r="D90" s="124">
        <f>D89</f>
        <v>56482.21</v>
      </c>
    </row>
    <row r="91" spans="1:4" ht="14.25" customHeight="1" x14ac:dyDescent="0.25">
      <c r="A91" s="123">
        <v>82</v>
      </c>
      <c r="B91" s="125" t="s">
        <v>309</v>
      </c>
      <c r="C91" s="116" t="s">
        <v>267</v>
      </c>
      <c r="D91" s="124">
        <f>D89-D90</f>
        <v>0</v>
      </c>
    </row>
    <row r="92" spans="1:4" ht="14.25" customHeight="1" x14ac:dyDescent="0.25">
      <c r="A92" s="123">
        <v>83</v>
      </c>
      <c r="B92" s="125" t="s">
        <v>310</v>
      </c>
      <c r="C92" s="116" t="s">
        <v>267</v>
      </c>
      <c r="D92" s="124">
        <v>0</v>
      </c>
    </row>
    <row r="93" spans="1:4" x14ac:dyDescent="0.25">
      <c r="A93" s="122" t="s">
        <v>319</v>
      </c>
      <c r="B93" s="122"/>
      <c r="C93" s="122"/>
      <c r="D93" s="122"/>
    </row>
    <row r="94" spans="1:4" x14ac:dyDescent="0.25">
      <c r="A94" s="123">
        <v>84</v>
      </c>
      <c r="B94" s="117" t="s">
        <v>292</v>
      </c>
      <c r="C94" s="116" t="s">
        <v>293</v>
      </c>
      <c r="D94" s="124"/>
    </row>
    <row r="95" spans="1:4" x14ac:dyDescent="0.25">
      <c r="A95" s="123">
        <v>85</v>
      </c>
      <c r="B95" s="117" t="s">
        <v>294</v>
      </c>
      <c r="C95" s="116" t="s">
        <v>293</v>
      </c>
      <c r="D95" s="124"/>
    </row>
    <row r="96" spans="1:4" x14ac:dyDescent="0.25">
      <c r="A96" s="123">
        <v>86</v>
      </c>
      <c r="B96" s="117" t="s">
        <v>295</v>
      </c>
      <c r="C96" s="116" t="s">
        <v>320</v>
      </c>
      <c r="D96" s="124"/>
    </row>
    <row r="97" spans="1:4" x14ac:dyDescent="0.25">
      <c r="A97" s="123">
        <v>87</v>
      </c>
      <c r="B97" s="117" t="s">
        <v>296</v>
      </c>
      <c r="C97" s="116" t="s">
        <v>267</v>
      </c>
      <c r="D97" s="124"/>
    </row>
    <row r="98" spans="1:4" x14ac:dyDescent="0.25">
      <c r="A98" s="122" t="s">
        <v>321</v>
      </c>
      <c r="B98" s="122"/>
      <c r="C98" s="122"/>
      <c r="D98" s="122"/>
    </row>
    <row r="99" spans="1:4" x14ac:dyDescent="0.25">
      <c r="A99" s="123">
        <v>88</v>
      </c>
      <c r="B99" s="117" t="s">
        <v>322</v>
      </c>
      <c r="C99" s="116" t="s">
        <v>293</v>
      </c>
      <c r="D99" s="124">
        <v>6</v>
      </c>
    </row>
    <row r="100" spans="1:4" x14ac:dyDescent="0.25">
      <c r="A100" s="123">
        <v>89</v>
      </c>
      <c r="B100" s="117" t="s">
        <v>323</v>
      </c>
      <c r="C100" s="116" t="s">
        <v>293</v>
      </c>
      <c r="D100" s="124">
        <v>0</v>
      </c>
    </row>
    <row r="101" spans="1:4" ht="15" customHeight="1" x14ac:dyDescent="0.25">
      <c r="A101" s="123">
        <v>90</v>
      </c>
      <c r="B101" s="117" t="s">
        <v>324</v>
      </c>
      <c r="C101" s="116" t="s">
        <v>267</v>
      </c>
      <c r="D101" s="124">
        <v>81853.41</v>
      </c>
    </row>
    <row r="102" spans="1:4" x14ac:dyDescent="0.25">
      <c r="A102" s="138" t="s">
        <v>325</v>
      </c>
    </row>
    <row r="103" spans="1:4" x14ac:dyDescent="0.25">
      <c r="D103" s="113" t="s">
        <v>103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6"/>
  <sheetViews>
    <sheetView showZeros="0" topLeftCell="A305" zoomScaleNormal="100" zoomScaleSheetLayoutView="90" workbookViewId="0">
      <selection activeCell="Q337" sqref="Q337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93" customWidth="1"/>
    <col min="8" max="252" width="8.85546875" style="1"/>
    <col min="253" max="253" width="5.85546875" style="1" customWidth="1"/>
    <col min="254" max="254" width="37" style="1" customWidth="1"/>
    <col min="255" max="255" width="9.7109375" style="1" customWidth="1"/>
    <col min="256" max="256" width="10.7109375" style="1" customWidth="1"/>
    <col min="257" max="257" width="10.85546875" style="1" customWidth="1"/>
    <col min="258" max="258" width="17.85546875" style="1" customWidth="1"/>
    <col min="259" max="259" width="18.5703125" style="1" customWidth="1"/>
    <col min="260" max="508" width="8.85546875" style="1"/>
    <col min="509" max="509" width="5.85546875" style="1" customWidth="1"/>
    <col min="510" max="510" width="37" style="1" customWidth="1"/>
    <col min="511" max="511" width="9.7109375" style="1" customWidth="1"/>
    <col min="512" max="512" width="10.7109375" style="1" customWidth="1"/>
    <col min="513" max="513" width="10.85546875" style="1" customWidth="1"/>
    <col min="514" max="514" width="17.85546875" style="1" customWidth="1"/>
    <col min="515" max="515" width="18.5703125" style="1" customWidth="1"/>
    <col min="516" max="764" width="8.85546875" style="1"/>
    <col min="765" max="765" width="5.85546875" style="1" customWidth="1"/>
    <col min="766" max="766" width="37" style="1" customWidth="1"/>
    <col min="767" max="767" width="9.7109375" style="1" customWidth="1"/>
    <col min="768" max="768" width="10.7109375" style="1" customWidth="1"/>
    <col min="769" max="769" width="10.85546875" style="1" customWidth="1"/>
    <col min="770" max="770" width="17.85546875" style="1" customWidth="1"/>
    <col min="771" max="771" width="18.5703125" style="1" customWidth="1"/>
    <col min="772" max="1020" width="8.85546875" style="1"/>
    <col min="1021" max="1021" width="5.85546875" style="1" customWidth="1"/>
    <col min="1022" max="1022" width="37" style="1" customWidth="1"/>
    <col min="1023" max="1023" width="9.7109375" style="1" customWidth="1"/>
    <col min="1024" max="1024" width="10.7109375" style="1" customWidth="1"/>
    <col min="1025" max="1025" width="10.85546875" style="1" customWidth="1"/>
    <col min="1026" max="1026" width="17.85546875" style="1" customWidth="1"/>
    <col min="1027" max="1027" width="18.5703125" style="1" customWidth="1"/>
    <col min="1028" max="1276" width="8.85546875" style="1"/>
    <col min="1277" max="1277" width="5.85546875" style="1" customWidth="1"/>
    <col min="1278" max="1278" width="37" style="1" customWidth="1"/>
    <col min="1279" max="1279" width="9.7109375" style="1" customWidth="1"/>
    <col min="1280" max="1280" width="10.7109375" style="1" customWidth="1"/>
    <col min="1281" max="1281" width="10.85546875" style="1" customWidth="1"/>
    <col min="1282" max="1282" width="17.85546875" style="1" customWidth="1"/>
    <col min="1283" max="1283" width="18.5703125" style="1" customWidth="1"/>
    <col min="1284" max="1532" width="8.85546875" style="1"/>
    <col min="1533" max="1533" width="5.85546875" style="1" customWidth="1"/>
    <col min="1534" max="1534" width="37" style="1" customWidth="1"/>
    <col min="1535" max="1535" width="9.7109375" style="1" customWidth="1"/>
    <col min="1536" max="1536" width="10.7109375" style="1" customWidth="1"/>
    <col min="1537" max="1537" width="10.85546875" style="1" customWidth="1"/>
    <col min="1538" max="1538" width="17.85546875" style="1" customWidth="1"/>
    <col min="1539" max="1539" width="18.5703125" style="1" customWidth="1"/>
    <col min="1540" max="1788" width="8.85546875" style="1"/>
    <col min="1789" max="1789" width="5.85546875" style="1" customWidth="1"/>
    <col min="1790" max="1790" width="37" style="1" customWidth="1"/>
    <col min="1791" max="1791" width="9.7109375" style="1" customWidth="1"/>
    <col min="1792" max="1792" width="10.7109375" style="1" customWidth="1"/>
    <col min="1793" max="1793" width="10.85546875" style="1" customWidth="1"/>
    <col min="1794" max="1794" width="17.85546875" style="1" customWidth="1"/>
    <col min="1795" max="1795" width="18.5703125" style="1" customWidth="1"/>
    <col min="1796" max="2044" width="8.85546875" style="1"/>
    <col min="2045" max="2045" width="5.85546875" style="1" customWidth="1"/>
    <col min="2046" max="2046" width="37" style="1" customWidth="1"/>
    <col min="2047" max="2047" width="9.7109375" style="1" customWidth="1"/>
    <col min="2048" max="2048" width="10.7109375" style="1" customWidth="1"/>
    <col min="2049" max="2049" width="10.85546875" style="1" customWidth="1"/>
    <col min="2050" max="2050" width="17.85546875" style="1" customWidth="1"/>
    <col min="2051" max="2051" width="18.5703125" style="1" customWidth="1"/>
    <col min="2052" max="2300" width="8.85546875" style="1"/>
    <col min="2301" max="2301" width="5.85546875" style="1" customWidth="1"/>
    <col min="2302" max="2302" width="37" style="1" customWidth="1"/>
    <col min="2303" max="2303" width="9.7109375" style="1" customWidth="1"/>
    <col min="2304" max="2304" width="10.7109375" style="1" customWidth="1"/>
    <col min="2305" max="2305" width="10.85546875" style="1" customWidth="1"/>
    <col min="2306" max="2306" width="17.85546875" style="1" customWidth="1"/>
    <col min="2307" max="2307" width="18.5703125" style="1" customWidth="1"/>
    <col min="2308" max="2556" width="8.85546875" style="1"/>
    <col min="2557" max="2557" width="5.85546875" style="1" customWidth="1"/>
    <col min="2558" max="2558" width="37" style="1" customWidth="1"/>
    <col min="2559" max="2559" width="9.7109375" style="1" customWidth="1"/>
    <col min="2560" max="2560" width="10.7109375" style="1" customWidth="1"/>
    <col min="2561" max="2561" width="10.85546875" style="1" customWidth="1"/>
    <col min="2562" max="2562" width="17.85546875" style="1" customWidth="1"/>
    <col min="2563" max="2563" width="18.5703125" style="1" customWidth="1"/>
    <col min="2564" max="2812" width="8.85546875" style="1"/>
    <col min="2813" max="2813" width="5.85546875" style="1" customWidth="1"/>
    <col min="2814" max="2814" width="37" style="1" customWidth="1"/>
    <col min="2815" max="2815" width="9.7109375" style="1" customWidth="1"/>
    <col min="2816" max="2816" width="10.7109375" style="1" customWidth="1"/>
    <col min="2817" max="2817" width="10.85546875" style="1" customWidth="1"/>
    <col min="2818" max="2818" width="17.85546875" style="1" customWidth="1"/>
    <col min="2819" max="2819" width="18.5703125" style="1" customWidth="1"/>
    <col min="2820" max="3068" width="8.85546875" style="1"/>
    <col min="3069" max="3069" width="5.85546875" style="1" customWidth="1"/>
    <col min="3070" max="3070" width="37" style="1" customWidth="1"/>
    <col min="3071" max="3071" width="9.7109375" style="1" customWidth="1"/>
    <col min="3072" max="3072" width="10.7109375" style="1" customWidth="1"/>
    <col min="3073" max="3073" width="10.85546875" style="1" customWidth="1"/>
    <col min="3074" max="3074" width="17.85546875" style="1" customWidth="1"/>
    <col min="3075" max="3075" width="18.5703125" style="1" customWidth="1"/>
    <col min="3076" max="3324" width="8.85546875" style="1"/>
    <col min="3325" max="3325" width="5.85546875" style="1" customWidth="1"/>
    <col min="3326" max="3326" width="37" style="1" customWidth="1"/>
    <col min="3327" max="3327" width="9.7109375" style="1" customWidth="1"/>
    <col min="3328" max="3328" width="10.7109375" style="1" customWidth="1"/>
    <col min="3329" max="3329" width="10.85546875" style="1" customWidth="1"/>
    <col min="3330" max="3330" width="17.85546875" style="1" customWidth="1"/>
    <col min="3331" max="3331" width="18.5703125" style="1" customWidth="1"/>
    <col min="3332" max="3580" width="8.85546875" style="1"/>
    <col min="3581" max="3581" width="5.85546875" style="1" customWidth="1"/>
    <col min="3582" max="3582" width="37" style="1" customWidth="1"/>
    <col min="3583" max="3583" width="9.7109375" style="1" customWidth="1"/>
    <col min="3584" max="3584" width="10.7109375" style="1" customWidth="1"/>
    <col min="3585" max="3585" width="10.85546875" style="1" customWidth="1"/>
    <col min="3586" max="3586" width="17.85546875" style="1" customWidth="1"/>
    <col min="3587" max="3587" width="18.5703125" style="1" customWidth="1"/>
    <col min="3588" max="3836" width="8.85546875" style="1"/>
    <col min="3837" max="3837" width="5.85546875" style="1" customWidth="1"/>
    <col min="3838" max="3838" width="37" style="1" customWidth="1"/>
    <col min="3839" max="3839" width="9.7109375" style="1" customWidth="1"/>
    <col min="3840" max="3840" width="10.7109375" style="1" customWidth="1"/>
    <col min="3841" max="3841" width="10.85546875" style="1" customWidth="1"/>
    <col min="3842" max="3842" width="17.85546875" style="1" customWidth="1"/>
    <col min="3843" max="3843" width="18.5703125" style="1" customWidth="1"/>
    <col min="3844" max="4092" width="8.85546875" style="1"/>
    <col min="4093" max="4093" width="5.85546875" style="1" customWidth="1"/>
    <col min="4094" max="4094" width="37" style="1" customWidth="1"/>
    <col min="4095" max="4095" width="9.7109375" style="1" customWidth="1"/>
    <col min="4096" max="4096" width="10.7109375" style="1" customWidth="1"/>
    <col min="4097" max="4097" width="10.85546875" style="1" customWidth="1"/>
    <col min="4098" max="4098" width="17.85546875" style="1" customWidth="1"/>
    <col min="4099" max="4099" width="18.5703125" style="1" customWidth="1"/>
    <col min="4100" max="4348" width="8.85546875" style="1"/>
    <col min="4349" max="4349" width="5.85546875" style="1" customWidth="1"/>
    <col min="4350" max="4350" width="37" style="1" customWidth="1"/>
    <col min="4351" max="4351" width="9.7109375" style="1" customWidth="1"/>
    <col min="4352" max="4352" width="10.7109375" style="1" customWidth="1"/>
    <col min="4353" max="4353" width="10.85546875" style="1" customWidth="1"/>
    <col min="4354" max="4354" width="17.85546875" style="1" customWidth="1"/>
    <col min="4355" max="4355" width="18.5703125" style="1" customWidth="1"/>
    <col min="4356" max="4604" width="8.85546875" style="1"/>
    <col min="4605" max="4605" width="5.85546875" style="1" customWidth="1"/>
    <col min="4606" max="4606" width="37" style="1" customWidth="1"/>
    <col min="4607" max="4607" width="9.7109375" style="1" customWidth="1"/>
    <col min="4608" max="4608" width="10.7109375" style="1" customWidth="1"/>
    <col min="4609" max="4609" width="10.85546875" style="1" customWidth="1"/>
    <col min="4610" max="4610" width="17.85546875" style="1" customWidth="1"/>
    <col min="4611" max="4611" width="18.5703125" style="1" customWidth="1"/>
    <col min="4612" max="4860" width="8.85546875" style="1"/>
    <col min="4861" max="4861" width="5.85546875" style="1" customWidth="1"/>
    <col min="4862" max="4862" width="37" style="1" customWidth="1"/>
    <col min="4863" max="4863" width="9.7109375" style="1" customWidth="1"/>
    <col min="4864" max="4864" width="10.7109375" style="1" customWidth="1"/>
    <col min="4865" max="4865" width="10.85546875" style="1" customWidth="1"/>
    <col min="4866" max="4866" width="17.85546875" style="1" customWidth="1"/>
    <col min="4867" max="4867" width="18.5703125" style="1" customWidth="1"/>
    <col min="4868" max="5116" width="8.85546875" style="1"/>
    <col min="5117" max="5117" width="5.85546875" style="1" customWidth="1"/>
    <col min="5118" max="5118" width="37" style="1" customWidth="1"/>
    <col min="5119" max="5119" width="9.7109375" style="1" customWidth="1"/>
    <col min="5120" max="5120" width="10.7109375" style="1" customWidth="1"/>
    <col min="5121" max="5121" width="10.85546875" style="1" customWidth="1"/>
    <col min="5122" max="5122" width="17.85546875" style="1" customWidth="1"/>
    <col min="5123" max="5123" width="18.5703125" style="1" customWidth="1"/>
    <col min="5124" max="5372" width="8.85546875" style="1"/>
    <col min="5373" max="5373" width="5.85546875" style="1" customWidth="1"/>
    <col min="5374" max="5374" width="37" style="1" customWidth="1"/>
    <col min="5375" max="5375" width="9.7109375" style="1" customWidth="1"/>
    <col min="5376" max="5376" width="10.7109375" style="1" customWidth="1"/>
    <col min="5377" max="5377" width="10.85546875" style="1" customWidth="1"/>
    <col min="5378" max="5378" width="17.85546875" style="1" customWidth="1"/>
    <col min="5379" max="5379" width="18.5703125" style="1" customWidth="1"/>
    <col min="5380" max="5628" width="8.85546875" style="1"/>
    <col min="5629" max="5629" width="5.85546875" style="1" customWidth="1"/>
    <col min="5630" max="5630" width="37" style="1" customWidth="1"/>
    <col min="5631" max="5631" width="9.7109375" style="1" customWidth="1"/>
    <col min="5632" max="5632" width="10.7109375" style="1" customWidth="1"/>
    <col min="5633" max="5633" width="10.85546875" style="1" customWidth="1"/>
    <col min="5634" max="5634" width="17.85546875" style="1" customWidth="1"/>
    <col min="5635" max="5635" width="18.5703125" style="1" customWidth="1"/>
    <col min="5636" max="5884" width="8.85546875" style="1"/>
    <col min="5885" max="5885" width="5.85546875" style="1" customWidth="1"/>
    <col min="5886" max="5886" width="37" style="1" customWidth="1"/>
    <col min="5887" max="5887" width="9.7109375" style="1" customWidth="1"/>
    <col min="5888" max="5888" width="10.7109375" style="1" customWidth="1"/>
    <col min="5889" max="5889" width="10.85546875" style="1" customWidth="1"/>
    <col min="5890" max="5890" width="17.85546875" style="1" customWidth="1"/>
    <col min="5891" max="5891" width="18.5703125" style="1" customWidth="1"/>
    <col min="5892" max="6140" width="8.85546875" style="1"/>
    <col min="6141" max="6141" width="5.85546875" style="1" customWidth="1"/>
    <col min="6142" max="6142" width="37" style="1" customWidth="1"/>
    <col min="6143" max="6143" width="9.7109375" style="1" customWidth="1"/>
    <col min="6144" max="6144" width="10.7109375" style="1" customWidth="1"/>
    <col min="6145" max="6145" width="10.85546875" style="1" customWidth="1"/>
    <col min="6146" max="6146" width="17.85546875" style="1" customWidth="1"/>
    <col min="6147" max="6147" width="18.5703125" style="1" customWidth="1"/>
    <col min="6148" max="6396" width="8.85546875" style="1"/>
    <col min="6397" max="6397" width="5.85546875" style="1" customWidth="1"/>
    <col min="6398" max="6398" width="37" style="1" customWidth="1"/>
    <col min="6399" max="6399" width="9.7109375" style="1" customWidth="1"/>
    <col min="6400" max="6400" width="10.7109375" style="1" customWidth="1"/>
    <col min="6401" max="6401" width="10.85546875" style="1" customWidth="1"/>
    <col min="6402" max="6402" width="17.85546875" style="1" customWidth="1"/>
    <col min="6403" max="6403" width="18.5703125" style="1" customWidth="1"/>
    <col min="6404" max="6652" width="8.85546875" style="1"/>
    <col min="6653" max="6653" width="5.85546875" style="1" customWidth="1"/>
    <col min="6654" max="6654" width="37" style="1" customWidth="1"/>
    <col min="6655" max="6655" width="9.7109375" style="1" customWidth="1"/>
    <col min="6656" max="6656" width="10.7109375" style="1" customWidth="1"/>
    <col min="6657" max="6657" width="10.85546875" style="1" customWidth="1"/>
    <col min="6658" max="6658" width="17.85546875" style="1" customWidth="1"/>
    <col min="6659" max="6659" width="18.5703125" style="1" customWidth="1"/>
    <col min="6660" max="6908" width="8.85546875" style="1"/>
    <col min="6909" max="6909" width="5.85546875" style="1" customWidth="1"/>
    <col min="6910" max="6910" width="37" style="1" customWidth="1"/>
    <col min="6911" max="6911" width="9.7109375" style="1" customWidth="1"/>
    <col min="6912" max="6912" width="10.7109375" style="1" customWidth="1"/>
    <col min="6913" max="6913" width="10.85546875" style="1" customWidth="1"/>
    <col min="6914" max="6914" width="17.85546875" style="1" customWidth="1"/>
    <col min="6915" max="6915" width="18.5703125" style="1" customWidth="1"/>
    <col min="6916" max="7164" width="8.85546875" style="1"/>
    <col min="7165" max="7165" width="5.85546875" style="1" customWidth="1"/>
    <col min="7166" max="7166" width="37" style="1" customWidth="1"/>
    <col min="7167" max="7167" width="9.7109375" style="1" customWidth="1"/>
    <col min="7168" max="7168" width="10.7109375" style="1" customWidth="1"/>
    <col min="7169" max="7169" width="10.85546875" style="1" customWidth="1"/>
    <col min="7170" max="7170" width="17.85546875" style="1" customWidth="1"/>
    <col min="7171" max="7171" width="18.5703125" style="1" customWidth="1"/>
    <col min="7172" max="7420" width="8.85546875" style="1"/>
    <col min="7421" max="7421" width="5.85546875" style="1" customWidth="1"/>
    <col min="7422" max="7422" width="37" style="1" customWidth="1"/>
    <col min="7423" max="7423" width="9.7109375" style="1" customWidth="1"/>
    <col min="7424" max="7424" width="10.7109375" style="1" customWidth="1"/>
    <col min="7425" max="7425" width="10.85546875" style="1" customWidth="1"/>
    <col min="7426" max="7426" width="17.85546875" style="1" customWidth="1"/>
    <col min="7427" max="7427" width="18.5703125" style="1" customWidth="1"/>
    <col min="7428" max="7676" width="8.85546875" style="1"/>
    <col min="7677" max="7677" width="5.85546875" style="1" customWidth="1"/>
    <col min="7678" max="7678" width="37" style="1" customWidth="1"/>
    <col min="7679" max="7679" width="9.7109375" style="1" customWidth="1"/>
    <col min="7680" max="7680" width="10.7109375" style="1" customWidth="1"/>
    <col min="7681" max="7681" width="10.85546875" style="1" customWidth="1"/>
    <col min="7682" max="7682" width="17.85546875" style="1" customWidth="1"/>
    <col min="7683" max="7683" width="18.5703125" style="1" customWidth="1"/>
    <col min="7684" max="7932" width="8.85546875" style="1"/>
    <col min="7933" max="7933" width="5.85546875" style="1" customWidth="1"/>
    <col min="7934" max="7934" width="37" style="1" customWidth="1"/>
    <col min="7935" max="7935" width="9.7109375" style="1" customWidth="1"/>
    <col min="7936" max="7936" width="10.7109375" style="1" customWidth="1"/>
    <col min="7937" max="7937" width="10.85546875" style="1" customWidth="1"/>
    <col min="7938" max="7938" width="17.85546875" style="1" customWidth="1"/>
    <col min="7939" max="7939" width="18.5703125" style="1" customWidth="1"/>
    <col min="7940" max="8188" width="8.85546875" style="1"/>
    <col min="8189" max="8189" width="5.85546875" style="1" customWidth="1"/>
    <col min="8190" max="8190" width="37" style="1" customWidth="1"/>
    <col min="8191" max="8191" width="9.7109375" style="1" customWidth="1"/>
    <col min="8192" max="8192" width="10.7109375" style="1" customWidth="1"/>
    <col min="8193" max="8193" width="10.85546875" style="1" customWidth="1"/>
    <col min="8194" max="8194" width="17.85546875" style="1" customWidth="1"/>
    <col min="8195" max="8195" width="18.5703125" style="1" customWidth="1"/>
    <col min="8196" max="8444" width="8.85546875" style="1"/>
    <col min="8445" max="8445" width="5.85546875" style="1" customWidth="1"/>
    <col min="8446" max="8446" width="37" style="1" customWidth="1"/>
    <col min="8447" max="8447" width="9.7109375" style="1" customWidth="1"/>
    <col min="8448" max="8448" width="10.7109375" style="1" customWidth="1"/>
    <col min="8449" max="8449" width="10.85546875" style="1" customWidth="1"/>
    <col min="8450" max="8450" width="17.85546875" style="1" customWidth="1"/>
    <col min="8451" max="8451" width="18.5703125" style="1" customWidth="1"/>
    <col min="8452" max="8700" width="8.85546875" style="1"/>
    <col min="8701" max="8701" width="5.85546875" style="1" customWidth="1"/>
    <col min="8702" max="8702" width="37" style="1" customWidth="1"/>
    <col min="8703" max="8703" width="9.7109375" style="1" customWidth="1"/>
    <col min="8704" max="8704" width="10.7109375" style="1" customWidth="1"/>
    <col min="8705" max="8705" width="10.85546875" style="1" customWidth="1"/>
    <col min="8706" max="8706" width="17.85546875" style="1" customWidth="1"/>
    <col min="8707" max="8707" width="18.5703125" style="1" customWidth="1"/>
    <col min="8708" max="8956" width="8.85546875" style="1"/>
    <col min="8957" max="8957" width="5.85546875" style="1" customWidth="1"/>
    <col min="8958" max="8958" width="37" style="1" customWidth="1"/>
    <col min="8959" max="8959" width="9.7109375" style="1" customWidth="1"/>
    <col min="8960" max="8960" width="10.7109375" style="1" customWidth="1"/>
    <col min="8961" max="8961" width="10.85546875" style="1" customWidth="1"/>
    <col min="8962" max="8962" width="17.85546875" style="1" customWidth="1"/>
    <col min="8963" max="8963" width="18.5703125" style="1" customWidth="1"/>
    <col min="8964" max="9212" width="8.85546875" style="1"/>
    <col min="9213" max="9213" width="5.85546875" style="1" customWidth="1"/>
    <col min="9214" max="9214" width="37" style="1" customWidth="1"/>
    <col min="9215" max="9215" width="9.7109375" style="1" customWidth="1"/>
    <col min="9216" max="9216" width="10.7109375" style="1" customWidth="1"/>
    <col min="9217" max="9217" width="10.85546875" style="1" customWidth="1"/>
    <col min="9218" max="9218" width="17.85546875" style="1" customWidth="1"/>
    <col min="9219" max="9219" width="18.5703125" style="1" customWidth="1"/>
    <col min="9220" max="9468" width="8.85546875" style="1"/>
    <col min="9469" max="9469" width="5.85546875" style="1" customWidth="1"/>
    <col min="9470" max="9470" width="37" style="1" customWidth="1"/>
    <col min="9471" max="9471" width="9.7109375" style="1" customWidth="1"/>
    <col min="9472" max="9472" width="10.7109375" style="1" customWidth="1"/>
    <col min="9473" max="9473" width="10.85546875" style="1" customWidth="1"/>
    <col min="9474" max="9474" width="17.85546875" style="1" customWidth="1"/>
    <col min="9475" max="9475" width="18.5703125" style="1" customWidth="1"/>
    <col min="9476" max="9724" width="8.85546875" style="1"/>
    <col min="9725" max="9725" width="5.85546875" style="1" customWidth="1"/>
    <col min="9726" max="9726" width="37" style="1" customWidth="1"/>
    <col min="9727" max="9727" width="9.7109375" style="1" customWidth="1"/>
    <col min="9728" max="9728" width="10.7109375" style="1" customWidth="1"/>
    <col min="9729" max="9729" width="10.85546875" style="1" customWidth="1"/>
    <col min="9730" max="9730" width="17.85546875" style="1" customWidth="1"/>
    <col min="9731" max="9731" width="18.5703125" style="1" customWidth="1"/>
    <col min="9732" max="9980" width="8.85546875" style="1"/>
    <col min="9981" max="9981" width="5.85546875" style="1" customWidth="1"/>
    <col min="9982" max="9982" width="37" style="1" customWidth="1"/>
    <col min="9983" max="9983" width="9.7109375" style="1" customWidth="1"/>
    <col min="9984" max="9984" width="10.7109375" style="1" customWidth="1"/>
    <col min="9985" max="9985" width="10.85546875" style="1" customWidth="1"/>
    <col min="9986" max="9986" width="17.85546875" style="1" customWidth="1"/>
    <col min="9987" max="9987" width="18.5703125" style="1" customWidth="1"/>
    <col min="9988" max="10236" width="8.85546875" style="1"/>
    <col min="10237" max="10237" width="5.85546875" style="1" customWidth="1"/>
    <col min="10238" max="10238" width="37" style="1" customWidth="1"/>
    <col min="10239" max="10239" width="9.7109375" style="1" customWidth="1"/>
    <col min="10240" max="10240" width="10.7109375" style="1" customWidth="1"/>
    <col min="10241" max="10241" width="10.85546875" style="1" customWidth="1"/>
    <col min="10242" max="10242" width="17.85546875" style="1" customWidth="1"/>
    <col min="10243" max="10243" width="18.5703125" style="1" customWidth="1"/>
    <col min="10244" max="10492" width="8.85546875" style="1"/>
    <col min="10493" max="10493" width="5.85546875" style="1" customWidth="1"/>
    <col min="10494" max="10494" width="37" style="1" customWidth="1"/>
    <col min="10495" max="10495" width="9.7109375" style="1" customWidth="1"/>
    <col min="10496" max="10496" width="10.7109375" style="1" customWidth="1"/>
    <col min="10497" max="10497" width="10.85546875" style="1" customWidth="1"/>
    <col min="10498" max="10498" width="17.85546875" style="1" customWidth="1"/>
    <col min="10499" max="10499" width="18.5703125" style="1" customWidth="1"/>
    <col min="10500" max="10748" width="8.85546875" style="1"/>
    <col min="10749" max="10749" width="5.85546875" style="1" customWidth="1"/>
    <col min="10750" max="10750" width="37" style="1" customWidth="1"/>
    <col min="10751" max="10751" width="9.7109375" style="1" customWidth="1"/>
    <col min="10752" max="10752" width="10.7109375" style="1" customWidth="1"/>
    <col min="10753" max="10753" width="10.85546875" style="1" customWidth="1"/>
    <col min="10754" max="10754" width="17.85546875" style="1" customWidth="1"/>
    <col min="10755" max="10755" width="18.5703125" style="1" customWidth="1"/>
    <col min="10756" max="11004" width="8.85546875" style="1"/>
    <col min="11005" max="11005" width="5.85546875" style="1" customWidth="1"/>
    <col min="11006" max="11006" width="37" style="1" customWidth="1"/>
    <col min="11007" max="11007" width="9.7109375" style="1" customWidth="1"/>
    <col min="11008" max="11008" width="10.7109375" style="1" customWidth="1"/>
    <col min="11009" max="11009" width="10.85546875" style="1" customWidth="1"/>
    <col min="11010" max="11010" width="17.85546875" style="1" customWidth="1"/>
    <col min="11011" max="11011" width="18.5703125" style="1" customWidth="1"/>
    <col min="11012" max="11260" width="8.85546875" style="1"/>
    <col min="11261" max="11261" width="5.85546875" style="1" customWidth="1"/>
    <col min="11262" max="11262" width="37" style="1" customWidth="1"/>
    <col min="11263" max="11263" width="9.7109375" style="1" customWidth="1"/>
    <col min="11264" max="11264" width="10.7109375" style="1" customWidth="1"/>
    <col min="11265" max="11265" width="10.85546875" style="1" customWidth="1"/>
    <col min="11266" max="11266" width="17.85546875" style="1" customWidth="1"/>
    <col min="11267" max="11267" width="18.5703125" style="1" customWidth="1"/>
    <col min="11268" max="11516" width="8.85546875" style="1"/>
    <col min="11517" max="11517" width="5.85546875" style="1" customWidth="1"/>
    <col min="11518" max="11518" width="37" style="1" customWidth="1"/>
    <col min="11519" max="11519" width="9.7109375" style="1" customWidth="1"/>
    <col min="11520" max="11520" width="10.7109375" style="1" customWidth="1"/>
    <col min="11521" max="11521" width="10.85546875" style="1" customWidth="1"/>
    <col min="11522" max="11522" width="17.85546875" style="1" customWidth="1"/>
    <col min="11523" max="11523" width="18.5703125" style="1" customWidth="1"/>
    <col min="11524" max="11772" width="8.85546875" style="1"/>
    <col min="11773" max="11773" width="5.85546875" style="1" customWidth="1"/>
    <col min="11774" max="11774" width="37" style="1" customWidth="1"/>
    <col min="11775" max="11775" width="9.7109375" style="1" customWidth="1"/>
    <col min="11776" max="11776" width="10.7109375" style="1" customWidth="1"/>
    <col min="11777" max="11777" width="10.85546875" style="1" customWidth="1"/>
    <col min="11778" max="11778" width="17.85546875" style="1" customWidth="1"/>
    <col min="11779" max="11779" width="18.5703125" style="1" customWidth="1"/>
    <col min="11780" max="12028" width="8.85546875" style="1"/>
    <col min="12029" max="12029" width="5.85546875" style="1" customWidth="1"/>
    <col min="12030" max="12030" width="37" style="1" customWidth="1"/>
    <col min="12031" max="12031" width="9.7109375" style="1" customWidth="1"/>
    <col min="12032" max="12032" width="10.7109375" style="1" customWidth="1"/>
    <col min="12033" max="12033" width="10.85546875" style="1" customWidth="1"/>
    <col min="12034" max="12034" width="17.85546875" style="1" customWidth="1"/>
    <col min="12035" max="12035" width="18.5703125" style="1" customWidth="1"/>
    <col min="12036" max="12284" width="8.85546875" style="1"/>
    <col min="12285" max="12285" width="5.85546875" style="1" customWidth="1"/>
    <col min="12286" max="12286" width="37" style="1" customWidth="1"/>
    <col min="12287" max="12287" width="9.7109375" style="1" customWidth="1"/>
    <col min="12288" max="12288" width="10.7109375" style="1" customWidth="1"/>
    <col min="12289" max="12289" width="10.85546875" style="1" customWidth="1"/>
    <col min="12290" max="12290" width="17.85546875" style="1" customWidth="1"/>
    <col min="12291" max="12291" width="18.5703125" style="1" customWidth="1"/>
    <col min="12292" max="12540" width="8.85546875" style="1"/>
    <col min="12541" max="12541" width="5.85546875" style="1" customWidth="1"/>
    <col min="12542" max="12542" width="37" style="1" customWidth="1"/>
    <col min="12543" max="12543" width="9.7109375" style="1" customWidth="1"/>
    <col min="12544" max="12544" width="10.7109375" style="1" customWidth="1"/>
    <col min="12545" max="12545" width="10.85546875" style="1" customWidth="1"/>
    <col min="12546" max="12546" width="17.85546875" style="1" customWidth="1"/>
    <col min="12547" max="12547" width="18.5703125" style="1" customWidth="1"/>
    <col min="12548" max="12796" width="8.85546875" style="1"/>
    <col min="12797" max="12797" width="5.85546875" style="1" customWidth="1"/>
    <col min="12798" max="12798" width="37" style="1" customWidth="1"/>
    <col min="12799" max="12799" width="9.7109375" style="1" customWidth="1"/>
    <col min="12800" max="12800" width="10.7109375" style="1" customWidth="1"/>
    <col min="12801" max="12801" width="10.85546875" style="1" customWidth="1"/>
    <col min="12802" max="12802" width="17.85546875" style="1" customWidth="1"/>
    <col min="12803" max="12803" width="18.5703125" style="1" customWidth="1"/>
    <col min="12804" max="13052" width="8.85546875" style="1"/>
    <col min="13053" max="13053" width="5.85546875" style="1" customWidth="1"/>
    <col min="13054" max="13054" width="37" style="1" customWidth="1"/>
    <col min="13055" max="13055" width="9.7109375" style="1" customWidth="1"/>
    <col min="13056" max="13056" width="10.7109375" style="1" customWidth="1"/>
    <col min="13057" max="13057" width="10.85546875" style="1" customWidth="1"/>
    <col min="13058" max="13058" width="17.85546875" style="1" customWidth="1"/>
    <col min="13059" max="13059" width="18.5703125" style="1" customWidth="1"/>
    <col min="13060" max="13308" width="8.85546875" style="1"/>
    <col min="13309" max="13309" width="5.85546875" style="1" customWidth="1"/>
    <col min="13310" max="13310" width="37" style="1" customWidth="1"/>
    <col min="13311" max="13311" width="9.7109375" style="1" customWidth="1"/>
    <col min="13312" max="13312" width="10.7109375" style="1" customWidth="1"/>
    <col min="13313" max="13313" width="10.85546875" style="1" customWidth="1"/>
    <col min="13314" max="13314" width="17.85546875" style="1" customWidth="1"/>
    <col min="13315" max="13315" width="18.5703125" style="1" customWidth="1"/>
    <col min="13316" max="13564" width="8.85546875" style="1"/>
    <col min="13565" max="13565" width="5.85546875" style="1" customWidth="1"/>
    <col min="13566" max="13566" width="37" style="1" customWidth="1"/>
    <col min="13567" max="13567" width="9.7109375" style="1" customWidth="1"/>
    <col min="13568" max="13568" width="10.7109375" style="1" customWidth="1"/>
    <col min="13569" max="13569" width="10.85546875" style="1" customWidth="1"/>
    <col min="13570" max="13570" width="17.85546875" style="1" customWidth="1"/>
    <col min="13571" max="13571" width="18.5703125" style="1" customWidth="1"/>
    <col min="13572" max="13820" width="8.85546875" style="1"/>
    <col min="13821" max="13821" width="5.85546875" style="1" customWidth="1"/>
    <col min="13822" max="13822" width="37" style="1" customWidth="1"/>
    <col min="13823" max="13823" width="9.7109375" style="1" customWidth="1"/>
    <col min="13824" max="13824" width="10.7109375" style="1" customWidth="1"/>
    <col min="13825" max="13825" width="10.85546875" style="1" customWidth="1"/>
    <col min="13826" max="13826" width="17.85546875" style="1" customWidth="1"/>
    <col min="13827" max="13827" width="18.5703125" style="1" customWidth="1"/>
    <col min="13828" max="14076" width="8.85546875" style="1"/>
    <col min="14077" max="14077" width="5.85546875" style="1" customWidth="1"/>
    <col min="14078" max="14078" width="37" style="1" customWidth="1"/>
    <col min="14079" max="14079" width="9.7109375" style="1" customWidth="1"/>
    <col min="14080" max="14080" width="10.7109375" style="1" customWidth="1"/>
    <col min="14081" max="14081" width="10.85546875" style="1" customWidth="1"/>
    <col min="14082" max="14082" width="17.85546875" style="1" customWidth="1"/>
    <col min="14083" max="14083" width="18.5703125" style="1" customWidth="1"/>
    <col min="14084" max="14332" width="8.85546875" style="1"/>
    <col min="14333" max="14333" width="5.85546875" style="1" customWidth="1"/>
    <col min="14334" max="14334" width="37" style="1" customWidth="1"/>
    <col min="14335" max="14335" width="9.7109375" style="1" customWidth="1"/>
    <col min="14336" max="14336" width="10.7109375" style="1" customWidth="1"/>
    <col min="14337" max="14337" width="10.85546875" style="1" customWidth="1"/>
    <col min="14338" max="14338" width="17.85546875" style="1" customWidth="1"/>
    <col min="14339" max="14339" width="18.5703125" style="1" customWidth="1"/>
    <col min="14340" max="14588" width="8.85546875" style="1"/>
    <col min="14589" max="14589" width="5.85546875" style="1" customWidth="1"/>
    <col min="14590" max="14590" width="37" style="1" customWidth="1"/>
    <col min="14591" max="14591" width="9.7109375" style="1" customWidth="1"/>
    <col min="14592" max="14592" width="10.7109375" style="1" customWidth="1"/>
    <col min="14593" max="14593" width="10.85546875" style="1" customWidth="1"/>
    <col min="14594" max="14594" width="17.85546875" style="1" customWidth="1"/>
    <col min="14595" max="14595" width="18.5703125" style="1" customWidth="1"/>
    <col min="14596" max="14844" width="8.85546875" style="1"/>
    <col min="14845" max="14845" width="5.85546875" style="1" customWidth="1"/>
    <col min="14846" max="14846" width="37" style="1" customWidth="1"/>
    <col min="14847" max="14847" width="9.7109375" style="1" customWidth="1"/>
    <col min="14848" max="14848" width="10.7109375" style="1" customWidth="1"/>
    <col min="14849" max="14849" width="10.85546875" style="1" customWidth="1"/>
    <col min="14850" max="14850" width="17.85546875" style="1" customWidth="1"/>
    <col min="14851" max="14851" width="18.5703125" style="1" customWidth="1"/>
    <col min="14852" max="15100" width="8.85546875" style="1"/>
    <col min="15101" max="15101" width="5.85546875" style="1" customWidth="1"/>
    <col min="15102" max="15102" width="37" style="1" customWidth="1"/>
    <col min="15103" max="15103" width="9.7109375" style="1" customWidth="1"/>
    <col min="15104" max="15104" width="10.7109375" style="1" customWidth="1"/>
    <col min="15105" max="15105" width="10.85546875" style="1" customWidth="1"/>
    <col min="15106" max="15106" width="17.85546875" style="1" customWidth="1"/>
    <col min="15107" max="15107" width="18.5703125" style="1" customWidth="1"/>
    <col min="15108" max="15356" width="8.85546875" style="1"/>
    <col min="15357" max="15357" width="5.85546875" style="1" customWidth="1"/>
    <col min="15358" max="15358" width="37" style="1" customWidth="1"/>
    <col min="15359" max="15359" width="9.7109375" style="1" customWidth="1"/>
    <col min="15360" max="15360" width="10.7109375" style="1" customWidth="1"/>
    <col min="15361" max="15361" width="10.85546875" style="1" customWidth="1"/>
    <col min="15362" max="15362" width="17.85546875" style="1" customWidth="1"/>
    <col min="15363" max="15363" width="18.5703125" style="1" customWidth="1"/>
    <col min="15364" max="15612" width="8.85546875" style="1"/>
    <col min="15613" max="15613" width="5.85546875" style="1" customWidth="1"/>
    <col min="15614" max="15614" width="37" style="1" customWidth="1"/>
    <col min="15615" max="15615" width="9.7109375" style="1" customWidth="1"/>
    <col min="15616" max="15616" width="10.7109375" style="1" customWidth="1"/>
    <col min="15617" max="15617" width="10.85546875" style="1" customWidth="1"/>
    <col min="15618" max="15618" width="17.85546875" style="1" customWidth="1"/>
    <col min="15619" max="15619" width="18.5703125" style="1" customWidth="1"/>
    <col min="15620" max="15868" width="8.85546875" style="1"/>
    <col min="15869" max="15869" width="5.85546875" style="1" customWidth="1"/>
    <col min="15870" max="15870" width="37" style="1" customWidth="1"/>
    <col min="15871" max="15871" width="9.7109375" style="1" customWidth="1"/>
    <col min="15872" max="15872" width="10.7109375" style="1" customWidth="1"/>
    <col min="15873" max="15873" width="10.85546875" style="1" customWidth="1"/>
    <col min="15874" max="15874" width="17.85546875" style="1" customWidth="1"/>
    <col min="15875" max="15875" width="18.5703125" style="1" customWidth="1"/>
    <col min="15876" max="16124" width="8.85546875" style="1"/>
    <col min="16125" max="16125" width="5.85546875" style="1" customWidth="1"/>
    <col min="16126" max="16126" width="37" style="1" customWidth="1"/>
    <col min="16127" max="16127" width="9.7109375" style="1" customWidth="1"/>
    <col min="16128" max="16128" width="10.7109375" style="1" customWidth="1"/>
    <col min="16129" max="16129" width="10.85546875" style="1" customWidth="1"/>
    <col min="16130" max="16130" width="17.85546875" style="1" customWidth="1"/>
    <col min="16131" max="16131" width="18.5703125" style="1" customWidth="1"/>
    <col min="16132" max="16384" width="8.85546875" style="1"/>
  </cols>
  <sheetData>
    <row r="1" spans="1:7" ht="48" hidden="1" customHeight="1" outlineLevel="1" x14ac:dyDescent="0.2">
      <c r="E1" s="108" t="s">
        <v>0</v>
      </c>
      <c r="F1" s="108"/>
      <c r="G1" s="108"/>
    </row>
    <row r="2" spans="1:7" hidden="1" outlineLevel="1" x14ac:dyDescent="0.2">
      <c r="B2" s="2"/>
      <c r="C2" s="2"/>
      <c r="D2" s="2"/>
      <c r="E2" s="2"/>
      <c r="F2" s="2"/>
      <c r="G2" s="10"/>
    </row>
    <row r="3" spans="1:7" hidden="1" outlineLevel="1" x14ac:dyDescent="0.2">
      <c r="B3" s="2"/>
      <c r="C3" s="2"/>
      <c r="D3" s="3" t="s">
        <v>1</v>
      </c>
      <c r="E3" s="2"/>
      <c r="F3" s="2"/>
      <c r="G3" s="10"/>
    </row>
    <row r="4" spans="1:7" hidden="1" outlineLevel="1" x14ac:dyDescent="0.2">
      <c r="B4" s="4"/>
      <c r="C4" s="4"/>
      <c r="D4" s="5" t="s">
        <v>2</v>
      </c>
      <c r="E4" s="4"/>
      <c r="F4" s="4"/>
      <c r="G4" s="76"/>
    </row>
    <row r="5" spans="1:7" hidden="1" outlineLevel="1" x14ac:dyDescent="0.2">
      <c r="B5" s="109" t="s">
        <v>3</v>
      </c>
      <c r="C5" s="109"/>
      <c r="D5" s="109"/>
      <c r="E5" s="109"/>
      <c r="F5" s="109"/>
      <c r="G5" s="109"/>
    </row>
    <row r="6" spans="1:7" hidden="1" outlineLevel="1" x14ac:dyDescent="0.2">
      <c r="B6" s="6" t="s">
        <v>4</v>
      </c>
      <c r="C6" s="4"/>
      <c r="D6" s="4"/>
      <c r="E6" s="4"/>
      <c r="F6" s="4"/>
      <c r="G6" s="77" t="s">
        <v>5</v>
      </c>
    </row>
    <row r="7" spans="1:7" hidden="1" outlineLevel="1" x14ac:dyDescent="0.2">
      <c r="B7" s="2"/>
      <c r="C7" s="2"/>
      <c r="D7" s="2"/>
      <c r="E7" s="2"/>
      <c r="F7" s="2"/>
      <c r="G7" s="10"/>
    </row>
    <row r="8" spans="1:7" s="11" customFormat="1" hidden="1" outlineLevel="1" x14ac:dyDescent="0.2">
      <c r="A8" s="7" t="s">
        <v>6</v>
      </c>
      <c r="B8" s="8"/>
      <c r="C8" s="8"/>
      <c r="D8" s="9" t="s">
        <v>7</v>
      </c>
      <c r="E8" s="10"/>
      <c r="F8" s="1"/>
      <c r="G8" s="8"/>
    </row>
    <row r="9" spans="1:7" s="11" customFormat="1" hidden="1" outlineLevel="1" x14ac:dyDescent="0.2">
      <c r="A9" s="7" t="s">
        <v>8</v>
      </c>
      <c r="B9" s="7"/>
      <c r="C9" s="7"/>
      <c r="D9" s="7"/>
      <c r="E9" s="7"/>
      <c r="F9" s="7"/>
      <c r="G9" s="7"/>
    </row>
    <row r="10" spans="1:7" s="11" customFormat="1" ht="10.15" hidden="1" customHeight="1" outlineLevel="1" x14ac:dyDescent="0.2">
      <c r="A10" s="8"/>
      <c r="B10" s="8"/>
      <c r="C10" s="12" t="s">
        <v>9</v>
      </c>
      <c r="D10" s="13"/>
      <c r="E10" s="1"/>
      <c r="F10" s="8"/>
      <c r="G10" s="78"/>
    </row>
    <row r="11" spans="1:7" s="11" customFormat="1" hidden="1" outlineLevel="1" x14ac:dyDescent="0.2">
      <c r="A11" s="100" t="s">
        <v>10</v>
      </c>
      <c r="B11" s="100"/>
      <c r="C11" s="100"/>
      <c r="D11" s="100"/>
      <c r="E11" s="100"/>
      <c r="F11" s="100"/>
      <c r="G11" s="100"/>
    </row>
    <row r="12" spans="1:7" s="11" customFormat="1" ht="12.75" hidden="1" customHeight="1" outlineLevel="1" x14ac:dyDescent="0.2">
      <c r="A12" s="110" t="s">
        <v>11</v>
      </c>
      <c r="B12" s="110"/>
      <c r="C12" s="110"/>
      <c r="D12" s="110"/>
      <c r="E12" s="110"/>
      <c r="F12" s="110"/>
      <c r="G12" s="110"/>
    </row>
    <row r="13" spans="1:7" s="11" customFormat="1" hidden="1" outlineLevel="1" x14ac:dyDescent="0.2">
      <c r="A13" s="100" t="s">
        <v>12</v>
      </c>
      <c r="B13" s="100"/>
      <c r="C13" s="100"/>
      <c r="D13" s="100"/>
      <c r="E13" s="100"/>
      <c r="F13" s="100"/>
      <c r="G13" s="100"/>
    </row>
    <row r="14" spans="1:7" s="11" customFormat="1" hidden="1" outlineLevel="1" x14ac:dyDescent="0.2">
      <c r="A14" s="100" t="s">
        <v>13</v>
      </c>
      <c r="B14" s="100"/>
      <c r="C14" s="100"/>
      <c r="D14" s="100"/>
      <c r="E14" s="100"/>
      <c r="F14" s="100"/>
      <c r="G14" s="100"/>
    </row>
    <row r="15" spans="1:7" s="11" customFormat="1" hidden="1" outlineLevel="1" x14ac:dyDescent="0.2">
      <c r="A15" s="100" t="s">
        <v>14</v>
      </c>
      <c r="B15" s="100"/>
      <c r="C15" s="100"/>
      <c r="D15" s="100"/>
      <c r="E15" s="100"/>
      <c r="F15" s="100"/>
      <c r="G15" s="100"/>
    </row>
    <row r="16" spans="1:7" s="11" customFormat="1" hidden="1" outlineLevel="1" x14ac:dyDescent="0.2">
      <c r="A16" s="101" t="s">
        <v>15</v>
      </c>
      <c r="B16" s="100"/>
      <c r="C16" s="100"/>
      <c r="D16" s="100"/>
      <c r="E16" s="100"/>
      <c r="F16" s="100"/>
      <c r="G16" s="100"/>
    </row>
    <row r="17" spans="1:7" s="11" customFormat="1" hidden="1" outlineLevel="1" x14ac:dyDescent="0.2">
      <c r="A17" s="100" t="s">
        <v>16</v>
      </c>
      <c r="B17" s="100"/>
      <c r="C17" s="100"/>
      <c r="D17" s="100"/>
      <c r="E17" s="100"/>
      <c r="F17" s="100"/>
      <c r="G17" s="100"/>
    </row>
    <row r="18" spans="1:7" s="11" customFormat="1" hidden="1" outlineLevel="1" x14ac:dyDescent="0.2">
      <c r="A18" s="102" t="s">
        <v>17</v>
      </c>
      <c r="B18" s="102"/>
      <c r="C18" s="15"/>
      <c r="D18" s="16"/>
      <c r="E18" s="2"/>
      <c r="F18" s="2"/>
      <c r="G18" s="10"/>
    </row>
    <row r="19" spans="1:7" s="11" customFormat="1" outlineLevel="1" x14ac:dyDescent="0.2">
      <c r="A19" s="14"/>
      <c r="B19" s="14"/>
      <c r="C19" s="15"/>
      <c r="D19" s="16"/>
      <c r="E19" s="2"/>
      <c r="F19" s="2"/>
      <c r="G19" s="94" t="s">
        <v>252</v>
      </c>
    </row>
    <row r="20" spans="1:7" s="17" customFormat="1" ht="27" customHeight="1" x14ac:dyDescent="0.2">
      <c r="A20" s="103" t="s">
        <v>18</v>
      </c>
      <c r="B20" s="103"/>
      <c r="C20" s="103"/>
      <c r="D20" s="103"/>
      <c r="E20" s="103"/>
      <c r="F20" s="103"/>
      <c r="G20" s="103"/>
    </row>
    <row r="21" spans="1:7" s="17" customFormat="1" ht="15" x14ac:dyDescent="0.25">
      <c r="A21" s="18"/>
      <c r="B21" s="104" t="s">
        <v>19</v>
      </c>
      <c r="C21" s="104"/>
      <c r="D21" s="104"/>
      <c r="E21" s="104"/>
      <c r="F21" s="104"/>
      <c r="G21" s="104"/>
    </row>
    <row r="22" spans="1:7" ht="10.5" customHeight="1" collapsed="1" x14ac:dyDescent="0.2">
      <c r="A22" s="19"/>
      <c r="B22" s="19"/>
      <c r="C22" s="19"/>
      <c r="D22" s="19"/>
      <c r="E22" s="19"/>
      <c r="F22" s="20" t="s">
        <v>20</v>
      </c>
      <c r="G22" s="79"/>
    </row>
    <row r="23" spans="1:7" s="15" customFormat="1" ht="42.75" customHeight="1" x14ac:dyDescent="0.2">
      <c r="A23" s="21"/>
      <c r="B23" s="22" t="s">
        <v>21</v>
      </c>
      <c r="C23" s="95" t="s">
        <v>22</v>
      </c>
      <c r="D23" s="95"/>
      <c r="E23" s="23" t="s">
        <v>23</v>
      </c>
      <c r="F23" s="24"/>
      <c r="G23" s="80" t="s">
        <v>24</v>
      </c>
    </row>
    <row r="24" spans="1:7" s="15" customFormat="1" x14ac:dyDescent="0.2">
      <c r="A24" s="21"/>
      <c r="B24" s="96" t="s">
        <v>25</v>
      </c>
      <c r="C24" s="96"/>
      <c r="D24" s="96"/>
      <c r="E24" s="96"/>
      <c r="F24" s="96"/>
      <c r="G24" s="96"/>
    </row>
    <row r="25" spans="1:7" s="15" customFormat="1" x14ac:dyDescent="0.2">
      <c r="A25" s="21"/>
      <c r="B25" s="25" t="s">
        <v>26</v>
      </c>
      <c r="C25" s="25"/>
      <c r="D25" s="25"/>
      <c r="E25" s="25"/>
      <c r="F25" s="26"/>
      <c r="G25" s="81"/>
    </row>
    <row r="26" spans="1:7" s="15" customFormat="1" x14ac:dyDescent="0.2">
      <c r="A26" s="21"/>
      <c r="B26" s="27" t="s">
        <v>27</v>
      </c>
      <c r="C26" s="28">
        <v>1</v>
      </c>
      <c r="D26" s="29">
        <v>0.15720000000000001</v>
      </c>
      <c r="E26" s="30" t="s">
        <v>28</v>
      </c>
      <c r="F26" s="31"/>
      <c r="G26" s="82">
        <v>157.86000000000001</v>
      </c>
    </row>
    <row r="27" spans="1:7" s="15" customFormat="1" x14ac:dyDescent="0.2">
      <c r="A27" s="21"/>
      <c r="B27" s="25" t="s">
        <v>29</v>
      </c>
      <c r="C27" s="28"/>
      <c r="D27" s="30"/>
      <c r="E27" s="30"/>
      <c r="F27" s="31"/>
      <c r="G27" s="81"/>
    </row>
    <row r="28" spans="1:7" s="15" customFormat="1" hidden="1" x14ac:dyDescent="0.2">
      <c r="A28" s="21"/>
      <c r="B28" s="27" t="s">
        <v>30</v>
      </c>
      <c r="C28" s="28">
        <v>1</v>
      </c>
      <c r="D28" s="28"/>
      <c r="E28" s="30" t="s">
        <v>31</v>
      </c>
      <c r="F28" s="31"/>
      <c r="G28" s="82"/>
    </row>
    <row r="29" spans="1:7" s="15" customFormat="1" x14ac:dyDescent="0.2">
      <c r="A29" s="21"/>
      <c r="B29" s="27" t="s">
        <v>112</v>
      </c>
      <c r="C29" s="28">
        <v>1</v>
      </c>
      <c r="D29" s="28">
        <v>4</v>
      </c>
      <c r="E29" s="30" t="s">
        <v>50</v>
      </c>
      <c r="F29" s="31">
        <v>65.412899999999993</v>
      </c>
      <c r="G29" s="82">
        <v>261.72579999999999</v>
      </c>
    </row>
    <row r="30" spans="1:7" s="15" customFormat="1" x14ac:dyDescent="0.2">
      <c r="A30" s="21"/>
      <c r="B30" s="25" t="s">
        <v>32</v>
      </c>
      <c r="C30" s="28"/>
      <c r="D30" s="28"/>
      <c r="E30" s="30"/>
      <c r="F30" s="31"/>
      <c r="G30" s="82"/>
    </row>
    <row r="31" spans="1:7" s="15" customFormat="1" x14ac:dyDescent="0.2">
      <c r="A31" s="21"/>
      <c r="B31" s="27" t="s">
        <v>27</v>
      </c>
      <c r="C31" s="28">
        <v>1</v>
      </c>
      <c r="D31" s="29">
        <v>7.8064</v>
      </c>
      <c r="E31" s="30" t="s">
        <v>33</v>
      </c>
      <c r="F31" s="31"/>
      <c r="G31" s="82">
        <v>1109.3</v>
      </c>
    </row>
    <row r="32" spans="1:7" s="15" customFormat="1" x14ac:dyDescent="0.2">
      <c r="A32" s="21"/>
      <c r="B32" s="25" t="s">
        <v>34</v>
      </c>
      <c r="C32" s="28"/>
      <c r="D32" s="28"/>
      <c r="E32" s="30"/>
      <c r="F32" s="31"/>
      <c r="G32" s="82"/>
    </row>
    <row r="33" spans="1:7" s="15" customFormat="1" x14ac:dyDescent="0.2">
      <c r="A33" s="21"/>
      <c r="B33" s="27" t="s">
        <v>35</v>
      </c>
      <c r="C33" s="28">
        <v>1</v>
      </c>
      <c r="D33" s="29">
        <v>1.1142000000000001</v>
      </c>
      <c r="E33" s="30" t="s">
        <v>36</v>
      </c>
      <c r="F33" s="31"/>
      <c r="G33" s="82">
        <v>1180.8699999999999</v>
      </c>
    </row>
    <row r="34" spans="1:7" s="15" customFormat="1" ht="26.25" customHeight="1" x14ac:dyDescent="0.2">
      <c r="A34" s="21"/>
      <c r="B34" s="32" t="s">
        <v>37</v>
      </c>
      <c r="C34" s="28">
        <v>1</v>
      </c>
      <c r="D34" s="29">
        <v>190</v>
      </c>
      <c r="E34" s="30" t="s">
        <v>38</v>
      </c>
      <c r="F34" s="31"/>
      <c r="G34" s="82">
        <v>9962.5300000000007</v>
      </c>
    </row>
    <row r="35" spans="1:7" s="15" customFormat="1" x14ac:dyDescent="0.2">
      <c r="A35" s="21"/>
      <c r="B35" s="27" t="s">
        <v>39</v>
      </c>
      <c r="C35" s="28">
        <v>1</v>
      </c>
      <c r="D35" s="29">
        <v>7.8460000000000001</v>
      </c>
      <c r="E35" s="30" t="s">
        <v>40</v>
      </c>
      <c r="F35" s="31"/>
      <c r="G35" s="82">
        <v>751.46</v>
      </c>
    </row>
    <row r="36" spans="1:7" s="15" customFormat="1" hidden="1" x14ac:dyDescent="0.2">
      <c r="A36" s="21"/>
      <c r="B36" s="27" t="s">
        <v>41</v>
      </c>
      <c r="C36" s="28">
        <v>1</v>
      </c>
      <c r="D36" s="28"/>
      <c r="E36" s="30" t="s">
        <v>38</v>
      </c>
      <c r="F36" s="31"/>
      <c r="G36" s="82"/>
    </row>
    <row r="37" spans="1:7" s="15" customFormat="1" hidden="1" x14ac:dyDescent="0.2">
      <c r="A37" s="21"/>
      <c r="B37" s="27" t="s">
        <v>42</v>
      </c>
      <c r="C37" s="28">
        <v>1</v>
      </c>
      <c r="D37" s="28"/>
      <c r="E37" s="30" t="s">
        <v>38</v>
      </c>
      <c r="F37" s="31"/>
      <c r="G37" s="82"/>
    </row>
    <row r="38" spans="1:7" s="15" customFormat="1" x14ac:dyDescent="0.2">
      <c r="A38" s="21"/>
      <c r="B38" s="33" t="s">
        <v>43</v>
      </c>
      <c r="C38" s="28"/>
      <c r="D38" s="28"/>
      <c r="E38" s="30"/>
      <c r="F38" s="31"/>
      <c r="G38" s="82"/>
    </row>
    <row r="39" spans="1:7" s="15" customFormat="1" x14ac:dyDescent="0.2">
      <c r="A39" s="21"/>
      <c r="B39" s="34" t="s">
        <v>27</v>
      </c>
      <c r="C39" s="28">
        <v>1</v>
      </c>
      <c r="D39" s="29">
        <v>7.8064</v>
      </c>
      <c r="E39" s="30" t="s">
        <v>33</v>
      </c>
      <c r="F39" s="31"/>
      <c r="G39" s="82">
        <v>1109.3</v>
      </c>
    </row>
    <row r="40" spans="1:7" s="15" customFormat="1" x14ac:dyDescent="0.2">
      <c r="A40" s="21"/>
      <c r="B40" s="33" t="s">
        <v>44</v>
      </c>
      <c r="C40" s="28"/>
      <c r="D40" s="28"/>
      <c r="E40" s="30"/>
      <c r="F40" s="31"/>
      <c r="G40" s="82"/>
    </row>
    <row r="41" spans="1:7" s="15" customFormat="1" x14ac:dyDescent="0.2">
      <c r="A41" s="21"/>
      <c r="B41" s="27" t="s">
        <v>45</v>
      </c>
      <c r="C41" s="28">
        <v>1</v>
      </c>
      <c r="D41" s="29">
        <v>0.27879999999999999</v>
      </c>
      <c r="E41" s="30" t="s">
        <v>28</v>
      </c>
      <c r="F41" s="31"/>
      <c r="G41" s="82">
        <v>341.99</v>
      </c>
    </row>
    <row r="42" spans="1:7" s="15" customFormat="1" hidden="1" x14ac:dyDescent="0.2">
      <c r="A42" s="21"/>
      <c r="B42" s="27"/>
      <c r="C42" s="28"/>
      <c r="D42" s="29"/>
      <c r="E42" s="30"/>
      <c r="F42" s="31"/>
      <c r="G42" s="82"/>
    </row>
    <row r="43" spans="1:7" s="15" customFormat="1" ht="24.75" customHeight="1" x14ac:dyDescent="0.2">
      <c r="A43" s="21"/>
      <c r="B43" s="105" t="s">
        <v>46</v>
      </c>
      <c r="C43" s="106"/>
      <c r="D43" s="106"/>
      <c r="E43" s="107"/>
      <c r="F43" s="31"/>
      <c r="G43" s="82"/>
    </row>
    <row r="44" spans="1:7" s="15" customFormat="1" x14ac:dyDescent="0.2">
      <c r="A44" s="21"/>
      <c r="B44" s="27" t="s">
        <v>47</v>
      </c>
      <c r="C44" s="28">
        <v>1</v>
      </c>
      <c r="D44" s="29">
        <v>0.27879999999999999</v>
      </c>
      <c r="E44" s="35" t="s">
        <v>48</v>
      </c>
      <c r="F44" s="31"/>
      <c r="G44" s="82">
        <v>322.06</v>
      </c>
    </row>
    <row r="45" spans="1:7" s="15" customFormat="1" hidden="1" x14ac:dyDescent="0.2">
      <c r="A45" s="21"/>
      <c r="B45" s="27" t="s">
        <v>49</v>
      </c>
      <c r="C45" s="28">
        <v>1</v>
      </c>
      <c r="D45" s="28">
        <v>0</v>
      </c>
      <c r="E45" s="30" t="s">
        <v>50</v>
      </c>
      <c r="F45" s="31"/>
      <c r="G45" s="82">
        <v>0</v>
      </c>
    </row>
    <row r="46" spans="1:7" s="15" customFormat="1" hidden="1" x14ac:dyDescent="0.2">
      <c r="A46" s="21"/>
      <c r="B46" s="27"/>
      <c r="C46" s="28">
        <v>1</v>
      </c>
      <c r="D46" s="28"/>
      <c r="E46" s="30"/>
      <c r="F46" s="31"/>
      <c r="G46" s="82"/>
    </row>
    <row r="47" spans="1:7" s="15" customFormat="1" x14ac:dyDescent="0.2">
      <c r="A47" s="21"/>
      <c r="B47" s="27" t="s">
        <v>51</v>
      </c>
      <c r="C47" s="28">
        <v>1</v>
      </c>
      <c r="D47" s="28">
        <v>4</v>
      </c>
      <c r="E47" s="30" t="s">
        <v>50</v>
      </c>
      <c r="F47" s="31"/>
      <c r="G47" s="83">
        <v>393.63499999999999</v>
      </c>
    </row>
    <row r="48" spans="1:7" s="15" customFormat="1" x14ac:dyDescent="0.2">
      <c r="A48" s="21"/>
      <c r="B48" s="27" t="s">
        <v>108</v>
      </c>
      <c r="C48" s="28">
        <v>1</v>
      </c>
      <c r="D48" s="28">
        <v>1</v>
      </c>
      <c r="E48" s="35" t="s">
        <v>50</v>
      </c>
      <c r="F48" s="31">
        <v>80.654538461538465</v>
      </c>
      <c r="G48" s="82">
        <v>80.654538461538465</v>
      </c>
    </row>
    <row r="49" spans="1:7" s="15" customFormat="1" hidden="1" x14ac:dyDescent="0.2">
      <c r="A49" s="21"/>
      <c r="B49" s="27"/>
      <c r="C49" s="28"/>
      <c r="D49" s="29"/>
      <c r="E49" s="35"/>
      <c r="F49" s="31"/>
      <c r="G49" s="82"/>
    </row>
    <row r="50" spans="1:7" s="15" customFormat="1" hidden="1" x14ac:dyDescent="0.2">
      <c r="A50" s="21"/>
      <c r="B50" s="27"/>
      <c r="C50" s="28"/>
      <c r="D50" s="29"/>
      <c r="E50" s="35"/>
      <c r="F50" s="31"/>
      <c r="G50" s="82"/>
    </row>
    <row r="51" spans="1:7" s="15" customFormat="1" hidden="1" x14ac:dyDescent="0.2">
      <c r="A51" s="21"/>
      <c r="B51" s="27" t="s">
        <v>52</v>
      </c>
      <c r="C51" s="28">
        <v>1</v>
      </c>
      <c r="D51" s="28"/>
      <c r="E51" s="35" t="s">
        <v>50</v>
      </c>
      <c r="F51" s="31"/>
      <c r="G51" s="82"/>
    </row>
    <row r="52" spans="1:7" s="15" customFormat="1" hidden="1" x14ac:dyDescent="0.2">
      <c r="A52" s="21"/>
      <c r="B52" s="27" t="s">
        <v>51</v>
      </c>
      <c r="C52" s="28">
        <v>1</v>
      </c>
      <c r="D52" s="28"/>
      <c r="E52" s="30" t="s">
        <v>50</v>
      </c>
      <c r="F52" s="31"/>
      <c r="G52" s="82"/>
    </row>
    <row r="53" spans="1:7" s="15" customFormat="1" hidden="1" x14ac:dyDescent="0.2">
      <c r="A53" s="21"/>
      <c r="B53" s="33" t="s">
        <v>53</v>
      </c>
      <c r="C53" s="28"/>
      <c r="D53" s="28"/>
      <c r="E53" s="30"/>
      <c r="F53" s="31"/>
      <c r="G53" s="82"/>
    </row>
    <row r="54" spans="1:7" s="15" customFormat="1" hidden="1" x14ac:dyDescent="0.2">
      <c r="A54" s="21"/>
      <c r="B54" s="27" t="s">
        <v>54</v>
      </c>
      <c r="C54" s="28">
        <v>1</v>
      </c>
      <c r="D54" s="28">
        <v>6</v>
      </c>
      <c r="E54" s="30" t="s">
        <v>110</v>
      </c>
      <c r="F54" s="31"/>
      <c r="G54" s="82"/>
    </row>
    <row r="55" spans="1:7" s="15" customFormat="1" hidden="1" x14ac:dyDescent="0.2">
      <c r="A55" s="21"/>
      <c r="B55" s="27" t="s">
        <v>113</v>
      </c>
      <c r="C55" s="28">
        <v>1</v>
      </c>
      <c r="D55" s="36">
        <v>1</v>
      </c>
      <c r="E55" s="30" t="s">
        <v>110</v>
      </c>
      <c r="F55" s="37"/>
      <c r="G55" s="82"/>
    </row>
    <row r="56" spans="1:7" s="15" customFormat="1" hidden="1" x14ac:dyDescent="0.2">
      <c r="A56" s="21"/>
      <c r="B56" s="27" t="s">
        <v>114</v>
      </c>
      <c r="C56" s="28">
        <v>1</v>
      </c>
      <c r="D56" s="36">
        <v>1</v>
      </c>
      <c r="E56" s="30" t="s">
        <v>110</v>
      </c>
      <c r="F56" s="37"/>
      <c r="G56" s="82"/>
    </row>
    <row r="57" spans="1:7" s="15" customFormat="1" hidden="1" x14ac:dyDescent="0.2">
      <c r="A57" s="21"/>
      <c r="B57" s="27" t="s">
        <v>55</v>
      </c>
      <c r="C57" s="28">
        <v>1</v>
      </c>
      <c r="D57" s="36">
        <v>0</v>
      </c>
      <c r="E57" s="30" t="s">
        <v>56</v>
      </c>
      <c r="F57" s="31"/>
      <c r="G57" s="82">
        <v>0</v>
      </c>
    </row>
    <row r="58" spans="1:7" s="15" customFormat="1" x14ac:dyDescent="0.2">
      <c r="A58" s="21"/>
      <c r="B58" s="33" t="s">
        <v>57</v>
      </c>
      <c r="C58" s="25"/>
      <c r="D58" s="25"/>
      <c r="E58" s="25"/>
      <c r="F58" s="26"/>
      <c r="G58" s="81"/>
    </row>
    <row r="59" spans="1:7" s="15" customFormat="1" x14ac:dyDescent="0.2">
      <c r="A59" s="21"/>
      <c r="B59" s="27" t="s">
        <v>58</v>
      </c>
      <c r="C59" s="28">
        <v>8</v>
      </c>
      <c r="D59" s="29">
        <v>0.27879999999999999</v>
      </c>
      <c r="E59" s="30" t="s">
        <v>59</v>
      </c>
      <c r="F59" s="31"/>
      <c r="G59" s="82">
        <v>10144.049999999999</v>
      </c>
    </row>
    <row r="60" spans="1:7" s="15" customFormat="1" x14ac:dyDescent="0.2">
      <c r="A60" s="21"/>
      <c r="B60" s="27" t="s">
        <v>60</v>
      </c>
      <c r="C60" s="28">
        <v>8</v>
      </c>
      <c r="D60" s="29">
        <v>0.67200000000000004</v>
      </c>
      <c r="E60" s="30" t="s">
        <v>59</v>
      </c>
      <c r="F60" s="31"/>
      <c r="G60" s="82">
        <v>9788.98</v>
      </c>
    </row>
    <row r="61" spans="1:7" s="15" customFormat="1" x14ac:dyDescent="0.2">
      <c r="A61" s="21"/>
      <c r="B61" s="27" t="s">
        <v>61</v>
      </c>
      <c r="C61" s="28">
        <v>8</v>
      </c>
      <c r="D61" s="28">
        <v>1</v>
      </c>
      <c r="E61" s="30" t="s">
        <v>50</v>
      </c>
      <c r="F61" s="31"/>
      <c r="G61" s="82">
        <v>8800</v>
      </c>
    </row>
    <row r="62" spans="1:7" s="15" customFormat="1" x14ac:dyDescent="0.2">
      <c r="A62" s="21"/>
      <c r="B62" s="27" t="s">
        <v>62</v>
      </c>
      <c r="C62" s="28">
        <v>1</v>
      </c>
      <c r="D62" s="29">
        <v>14.38</v>
      </c>
      <c r="E62" s="30" t="s">
        <v>63</v>
      </c>
      <c r="F62" s="31"/>
      <c r="G62" s="82">
        <v>21956.43</v>
      </c>
    </row>
    <row r="63" spans="1:7" s="15" customFormat="1" x14ac:dyDescent="0.2">
      <c r="A63" s="21"/>
      <c r="B63" s="27" t="s">
        <v>64</v>
      </c>
      <c r="C63" s="28">
        <v>1</v>
      </c>
      <c r="D63" s="29">
        <v>116.6473</v>
      </c>
      <c r="E63" s="30" t="s">
        <v>65</v>
      </c>
      <c r="F63" s="31"/>
      <c r="G63" s="82">
        <v>44045.98</v>
      </c>
    </row>
    <row r="64" spans="1:7" s="15" customFormat="1" x14ac:dyDescent="0.2">
      <c r="A64" s="21"/>
      <c r="B64" s="27" t="s">
        <v>66</v>
      </c>
      <c r="C64" s="28">
        <v>1</v>
      </c>
      <c r="D64" s="29">
        <v>14.38</v>
      </c>
      <c r="E64" s="30" t="s">
        <v>67</v>
      </c>
      <c r="F64" s="31"/>
      <c r="G64" s="82">
        <v>84.48</v>
      </c>
    </row>
    <row r="65" spans="1:7" s="15" customFormat="1" x14ac:dyDescent="0.2">
      <c r="A65" s="21"/>
      <c r="B65" s="27" t="s">
        <v>68</v>
      </c>
      <c r="C65" s="28">
        <v>1</v>
      </c>
      <c r="D65" s="29">
        <v>14.38</v>
      </c>
      <c r="E65" s="30" t="s">
        <v>67</v>
      </c>
      <c r="F65" s="31"/>
      <c r="G65" s="82">
        <v>9210.2000000000007</v>
      </c>
    </row>
    <row r="66" spans="1:7" s="15" customFormat="1" ht="24" hidden="1" x14ac:dyDescent="0.2">
      <c r="A66" s="21"/>
      <c r="B66" s="32" t="s">
        <v>69</v>
      </c>
      <c r="C66" s="30">
        <v>1</v>
      </c>
      <c r="D66" s="28">
        <v>0</v>
      </c>
      <c r="E66" s="30" t="s">
        <v>70</v>
      </c>
      <c r="F66" s="31"/>
      <c r="G66" s="82"/>
    </row>
    <row r="67" spans="1:7" s="15" customFormat="1" x14ac:dyDescent="0.2">
      <c r="A67" s="21"/>
      <c r="B67" s="32" t="s">
        <v>71</v>
      </c>
      <c r="C67" s="30">
        <v>1</v>
      </c>
      <c r="D67" s="28">
        <v>2</v>
      </c>
      <c r="E67" s="30" t="s">
        <v>50</v>
      </c>
      <c r="F67" s="31"/>
      <c r="G67" s="82">
        <v>3385.27</v>
      </c>
    </row>
    <row r="68" spans="1:7" s="15" customFormat="1" hidden="1" x14ac:dyDescent="0.2">
      <c r="A68" s="21"/>
      <c r="B68" s="38"/>
      <c r="C68" s="39"/>
      <c r="D68" s="40"/>
      <c r="E68" s="39"/>
      <c r="F68" s="41"/>
      <c r="G68" s="83"/>
    </row>
    <row r="69" spans="1:7" s="15" customFormat="1" hidden="1" x14ac:dyDescent="0.2">
      <c r="A69" s="21"/>
      <c r="B69" s="32" t="s">
        <v>72</v>
      </c>
      <c r="C69" s="30">
        <v>1</v>
      </c>
      <c r="D69" s="28"/>
      <c r="E69" s="30"/>
      <c r="F69" s="29"/>
      <c r="G69" s="82"/>
    </row>
    <row r="70" spans="1:7" s="43" customFormat="1" ht="26.25" customHeight="1" x14ac:dyDescent="0.2">
      <c r="A70" s="42"/>
      <c r="B70" s="105" t="s">
        <v>73</v>
      </c>
      <c r="C70" s="106"/>
      <c r="D70" s="106"/>
      <c r="E70" s="107"/>
      <c r="F70" s="31"/>
      <c r="G70" s="83"/>
    </row>
    <row r="71" spans="1:7" s="15" customFormat="1" x14ac:dyDescent="0.2">
      <c r="A71" s="21"/>
      <c r="B71" s="32" t="s">
        <v>111</v>
      </c>
      <c r="C71" s="30">
        <v>1</v>
      </c>
      <c r="D71" s="28">
        <v>1</v>
      </c>
      <c r="E71" s="39" t="s">
        <v>50</v>
      </c>
      <c r="F71" s="31">
        <v>190.28520000000003</v>
      </c>
      <c r="G71" s="82">
        <v>190.28520000000003</v>
      </c>
    </row>
    <row r="72" spans="1:7" s="15" customFormat="1" hidden="1" x14ac:dyDescent="0.2">
      <c r="A72" s="21"/>
      <c r="B72" s="32" t="s">
        <v>74</v>
      </c>
      <c r="C72" s="30">
        <v>1</v>
      </c>
      <c r="D72" s="28">
        <v>0</v>
      </c>
      <c r="E72" s="30" t="s">
        <v>75</v>
      </c>
      <c r="F72" s="31"/>
      <c r="G72" s="82">
        <v>0</v>
      </c>
    </row>
    <row r="73" spans="1:7" s="15" customFormat="1" hidden="1" x14ac:dyDescent="0.2">
      <c r="A73" s="21"/>
      <c r="B73" s="33" t="s">
        <v>76</v>
      </c>
      <c r="C73" s="30"/>
      <c r="D73" s="28"/>
      <c r="E73" s="30"/>
      <c r="F73" s="31"/>
      <c r="G73" s="82"/>
    </row>
    <row r="74" spans="1:7" s="15" customFormat="1" hidden="1" x14ac:dyDescent="0.2">
      <c r="A74" s="21"/>
      <c r="B74" s="32" t="s">
        <v>145</v>
      </c>
      <c r="C74" s="30">
        <v>1</v>
      </c>
      <c r="D74" s="28">
        <v>0</v>
      </c>
      <c r="E74" s="30" t="s">
        <v>75</v>
      </c>
      <c r="F74" s="31"/>
      <c r="G74" s="82"/>
    </row>
    <row r="75" spans="1:7" s="15" customFormat="1" hidden="1" x14ac:dyDescent="0.2">
      <c r="A75" s="21"/>
      <c r="B75" s="32" t="s">
        <v>104</v>
      </c>
      <c r="C75" s="30">
        <v>1</v>
      </c>
      <c r="D75" s="28"/>
      <c r="E75" s="30" t="s">
        <v>75</v>
      </c>
      <c r="F75" s="31"/>
      <c r="G75" s="82"/>
    </row>
    <row r="76" spans="1:7" s="15" customFormat="1" hidden="1" x14ac:dyDescent="0.2">
      <c r="A76" s="21"/>
      <c r="B76" s="32" t="s">
        <v>105</v>
      </c>
      <c r="C76" s="30">
        <v>1</v>
      </c>
      <c r="D76" s="28"/>
      <c r="E76" s="30" t="s">
        <v>38</v>
      </c>
      <c r="F76" s="31"/>
      <c r="G76" s="82"/>
    </row>
    <row r="77" spans="1:7" s="15" customFormat="1" x14ac:dyDescent="0.2">
      <c r="A77" s="21"/>
      <c r="B77" s="33" t="s">
        <v>126</v>
      </c>
      <c r="C77" s="30"/>
      <c r="D77" s="30"/>
      <c r="E77" s="30"/>
      <c r="F77" s="44"/>
      <c r="G77" s="84"/>
    </row>
    <row r="78" spans="1:7" s="15" customFormat="1" ht="24" x14ac:dyDescent="0.2">
      <c r="A78" s="21"/>
      <c r="B78" s="32" t="s">
        <v>77</v>
      </c>
      <c r="C78" s="30">
        <v>1</v>
      </c>
      <c r="D78" s="29">
        <v>0.49299999999999999</v>
      </c>
      <c r="E78" s="35" t="s">
        <v>78</v>
      </c>
      <c r="F78" s="31"/>
      <c r="G78" s="82">
        <v>1977.02</v>
      </c>
    </row>
    <row r="79" spans="1:7" s="15" customFormat="1" ht="24" x14ac:dyDescent="0.2">
      <c r="A79" s="21"/>
      <c r="B79" s="32" t="s">
        <v>79</v>
      </c>
      <c r="C79" s="30">
        <v>1</v>
      </c>
      <c r="D79" s="29">
        <v>0.2</v>
      </c>
      <c r="E79" s="30" t="s">
        <v>80</v>
      </c>
      <c r="F79" s="31"/>
      <c r="G79" s="82">
        <v>878.67</v>
      </c>
    </row>
    <row r="80" spans="1:7" s="15" customFormat="1" x14ac:dyDescent="0.2">
      <c r="A80" s="21"/>
      <c r="B80" s="32" t="s">
        <v>81</v>
      </c>
      <c r="C80" s="30">
        <v>1</v>
      </c>
      <c r="D80" s="28">
        <v>11</v>
      </c>
      <c r="E80" s="30" t="s">
        <v>50</v>
      </c>
      <c r="F80" s="31"/>
      <c r="G80" s="82">
        <v>631</v>
      </c>
    </row>
    <row r="81" spans="1:7" s="15" customFormat="1" hidden="1" x14ac:dyDescent="0.2">
      <c r="A81" s="21"/>
      <c r="B81" s="32" t="s">
        <v>82</v>
      </c>
      <c r="C81" s="30">
        <v>1</v>
      </c>
      <c r="D81" s="28">
        <v>0</v>
      </c>
      <c r="E81" s="30" t="s">
        <v>50</v>
      </c>
      <c r="F81" s="31"/>
      <c r="G81" s="82"/>
    </row>
    <row r="82" spans="1:7" s="15" customFormat="1" x14ac:dyDescent="0.2">
      <c r="A82" s="21"/>
      <c r="B82" s="32" t="s">
        <v>83</v>
      </c>
      <c r="C82" s="30">
        <v>1</v>
      </c>
      <c r="D82" s="28">
        <v>1</v>
      </c>
      <c r="E82" s="30" t="s">
        <v>50</v>
      </c>
      <c r="F82" s="31"/>
      <c r="G82" s="82">
        <v>654.37</v>
      </c>
    </row>
    <row r="83" spans="1:7" s="15" customFormat="1" x14ac:dyDescent="0.2">
      <c r="A83" s="21"/>
      <c r="B83" s="32" t="s">
        <v>109</v>
      </c>
      <c r="C83" s="45">
        <v>1</v>
      </c>
      <c r="D83" s="46">
        <v>2</v>
      </c>
      <c r="E83" s="30" t="s">
        <v>110</v>
      </c>
      <c r="F83" s="31">
        <v>126.85679999999999</v>
      </c>
      <c r="G83" s="82">
        <v>254.2568</v>
      </c>
    </row>
    <row r="84" spans="1:7" s="15" customFormat="1" hidden="1" x14ac:dyDescent="0.2">
      <c r="A84" s="21"/>
      <c r="B84" s="32" t="s">
        <v>84</v>
      </c>
      <c r="C84" s="30">
        <v>1</v>
      </c>
      <c r="D84" s="28">
        <v>0</v>
      </c>
      <c r="E84" s="30" t="s">
        <v>50</v>
      </c>
      <c r="F84" s="31"/>
      <c r="G84" s="82">
        <f>230.99*D84</f>
        <v>0</v>
      </c>
    </row>
    <row r="85" spans="1:7" s="15" customFormat="1" hidden="1" x14ac:dyDescent="0.2">
      <c r="A85" s="21"/>
      <c r="B85" s="32" t="s">
        <v>106</v>
      </c>
      <c r="C85" s="30">
        <v>1</v>
      </c>
      <c r="D85" s="28"/>
      <c r="E85" s="30" t="s">
        <v>50</v>
      </c>
      <c r="F85" s="31"/>
      <c r="G85" s="82"/>
    </row>
    <row r="86" spans="1:7" s="15" customFormat="1" hidden="1" x14ac:dyDescent="0.2">
      <c r="A86" s="21"/>
      <c r="B86" s="32" t="s">
        <v>115</v>
      </c>
      <c r="C86" s="30">
        <v>1</v>
      </c>
      <c r="D86" s="28"/>
      <c r="E86" s="30" t="s">
        <v>110</v>
      </c>
      <c r="F86" s="31"/>
      <c r="G86" s="82"/>
    </row>
    <row r="87" spans="1:7" s="15" customFormat="1" hidden="1" x14ac:dyDescent="0.2">
      <c r="A87" s="21"/>
      <c r="B87" s="32" t="s">
        <v>116</v>
      </c>
      <c r="C87" s="30">
        <v>1</v>
      </c>
      <c r="D87" s="28"/>
      <c r="E87" s="30" t="s">
        <v>110</v>
      </c>
      <c r="F87" s="31"/>
      <c r="G87" s="82"/>
    </row>
    <row r="88" spans="1:7" s="15" customFormat="1" hidden="1" x14ac:dyDescent="0.2">
      <c r="A88" s="21"/>
      <c r="B88" s="32"/>
      <c r="C88" s="32"/>
      <c r="D88" s="32"/>
      <c r="E88" s="32"/>
      <c r="F88" s="32"/>
      <c r="G88" s="85"/>
    </row>
    <row r="89" spans="1:7" s="15" customFormat="1" hidden="1" x14ac:dyDescent="0.2">
      <c r="A89" s="21"/>
      <c r="B89" s="32" t="s">
        <v>127</v>
      </c>
      <c r="C89" s="30">
        <v>1</v>
      </c>
      <c r="D89" s="28">
        <v>0</v>
      </c>
      <c r="E89" s="30" t="s">
        <v>50</v>
      </c>
      <c r="F89" s="31"/>
      <c r="G89" s="82"/>
    </row>
    <row r="90" spans="1:7" s="15" customFormat="1" hidden="1" x14ac:dyDescent="0.2">
      <c r="A90" s="21"/>
      <c r="B90" s="32" t="s">
        <v>128</v>
      </c>
      <c r="C90" s="30">
        <v>1</v>
      </c>
      <c r="D90" s="28">
        <v>0</v>
      </c>
      <c r="E90" s="30" t="s">
        <v>50</v>
      </c>
      <c r="F90" s="31"/>
      <c r="G90" s="82">
        <v>0</v>
      </c>
    </row>
    <row r="91" spans="1:7" s="15" customFormat="1" hidden="1" x14ac:dyDescent="0.2">
      <c r="A91" s="21"/>
      <c r="B91" s="32" t="s">
        <v>129</v>
      </c>
      <c r="C91" s="30">
        <v>1</v>
      </c>
      <c r="D91" s="28">
        <v>0</v>
      </c>
      <c r="E91" s="30" t="s">
        <v>50</v>
      </c>
      <c r="F91" s="31"/>
      <c r="G91" s="82">
        <v>0</v>
      </c>
    </row>
    <row r="92" spans="1:7" s="15" customFormat="1" hidden="1" x14ac:dyDescent="0.2">
      <c r="A92" s="21"/>
      <c r="B92" s="32" t="s">
        <v>117</v>
      </c>
      <c r="C92" s="30">
        <v>1</v>
      </c>
      <c r="D92" s="28"/>
      <c r="E92" s="30" t="s">
        <v>110</v>
      </c>
      <c r="F92" s="31"/>
      <c r="G92" s="82"/>
    </row>
    <row r="93" spans="1:7" s="15" customFormat="1" hidden="1" x14ac:dyDescent="0.2">
      <c r="A93" s="21"/>
      <c r="B93" s="32"/>
      <c r="C93" s="30"/>
      <c r="D93" s="28"/>
      <c r="E93" s="30"/>
      <c r="F93" s="31"/>
      <c r="G93" s="82"/>
    </row>
    <row r="94" spans="1:7" s="15" customFormat="1" hidden="1" x14ac:dyDescent="0.2">
      <c r="A94" s="21"/>
      <c r="B94" s="32"/>
      <c r="C94" s="30"/>
      <c r="D94" s="28"/>
      <c r="E94" s="30"/>
      <c r="F94" s="31"/>
      <c r="G94" s="82"/>
    </row>
    <row r="95" spans="1:7" s="15" customFormat="1" hidden="1" x14ac:dyDescent="0.2">
      <c r="A95" s="21"/>
      <c r="B95" s="32"/>
      <c r="C95" s="30"/>
      <c r="D95" s="28"/>
      <c r="E95" s="45"/>
      <c r="F95" s="31"/>
      <c r="G95" s="82"/>
    </row>
    <row r="96" spans="1:7" s="15" customFormat="1" hidden="1" x14ac:dyDescent="0.2">
      <c r="A96" s="21"/>
      <c r="B96" s="32"/>
      <c r="C96" s="30"/>
      <c r="D96" s="29"/>
      <c r="E96" s="45"/>
      <c r="F96" s="31"/>
      <c r="G96" s="82"/>
    </row>
    <row r="97" spans="1:7" s="15" customFormat="1" x14ac:dyDescent="0.2">
      <c r="A97" s="21"/>
      <c r="B97" s="47" t="s">
        <v>85</v>
      </c>
      <c r="C97" s="30"/>
      <c r="D97" s="30"/>
      <c r="E97" s="30"/>
      <c r="F97" s="44"/>
      <c r="G97" s="84"/>
    </row>
    <row r="98" spans="1:7" s="15" customFormat="1" ht="24" x14ac:dyDescent="0.2">
      <c r="A98" s="21"/>
      <c r="B98" s="32" t="s">
        <v>217</v>
      </c>
      <c r="C98" s="28">
        <v>162</v>
      </c>
      <c r="D98" s="28">
        <v>184.02</v>
      </c>
      <c r="E98" s="30" t="s">
        <v>38</v>
      </c>
      <c r="F98" s="31"/>
      <c r="G98" s="82">
        <v>88291.64</v>
      </c>
    </row>
    <row r="99" spans="1:7" s="15" customFormat="1" ht="24" x14ac:dyDescent="0.2">
      <c r="A99" s="21"/>
      <c r="B99" s="32" t="s">
        <v>218</v>
      </c>
      <c r="C99" s="28">
        <v>100</v>
      </c>
      <c r="D99" s="28">
        <v>122.68</v>
      </c>
      <c r="E99" s="30" t="s">
        <v>38</v>
      </c>
      <c r="F99" s="31"/>
      <c r="G99" s="82">
        <v>27619.97</v>
      </c>
    </row>
    <row r="100" spans="1:7" s="15" customFormat="1" ht="24" x14ac:dyDescent="0.2">
      <c r="A100" s="21"/>
      <c r="B100" s="32" t="s">
        <v>219</v>
      </c>
      <c r="C100" s="28">
        <v>16</v>
      </c>
      <c r="D100" s="28">
        <v>184.02</v>
      </c>
      <c r="E100" s="30" t="s">
        <v>38</v>
      </c>
      <c r="F100" s="31"/>
      <c r="G100" s="82">
        <v>22118.39</v>
      </c>
    </row>
    <row r="101" spans="1:7" s="15" customFormat="1" ht="24" x14ac:dyDescent="0.2">
      <c r="A101" s="21"/>
      <c r="B101" s="32" t="s">
        <v>220</v>
      </c>
      <c r="C101" s="28">
        <v>16</v>
      </c>
      <c r="D101" s="28">
        <v>122.68</v>
      </c>
      <c r="E101" s="30" t="s">
        <v>38</v>
      </c>
      <c r="F101" s="31"/>
      <c r="G101" s="82">
        <v>11979.15</v>
      </c>
    </row>
    <row r="102" spans="1:7" s="15" customFormat="1" hidden="1" x14ac:dyDescent="0.2">
      <c r="A102" s="21"/>
      <c r="B102" s="32" t="s">
        <v>221</v>
      </c>
      <c r="C102" s="28">
        <v>0</v>
      </c>
      <c r="D102" s="28">
        <v>400</v>
      </c>
      <c r="E102" s="30" t="s">
        <v>38</v>
      </c>
      <c r="F102" s="31"/>
      <c r="G102" s="82"/>
    </row>
    <row r="103" spans="1:7" s="15" customFormat="1" hidden="1" x14ac:dyDescent="0.2">
      <c r="A103" s="21"/>
      <c r="B103" s="32" t="s">
        <v>222</v>
      </c>
      <c r="C103" s="28">
        <v>0</v>
      </c>
      <c r="D103" s="28">
        <v>306.7</v>
      </c>
      <c r="E103" s="30" t="s">
        <v>38</v>
      </c>
      <c r="F103" s="31"/>
      <c r="G103" s="82"/>
    </row>
    <row r="104" spans="1:7" s="15" customFormat="1" hidden="1" x14ac:dyDescent="0.2">
      <c r="A104" s="21"/>
      <c r="B104" s="32" t="s">
        <v>223</v>
      </c>
      <c r="C104" s="28">
        <v>0</v>
      </c>
      <c r="D104" s="28">
        <v>5</v>
      </c>
      <c r="E104" s="30" t="s">
        <v>38</v>
      </c>
      <c r="F104" s="31"/>
      <c r="G104" s="82"/>
    </row>
    <row r="105" spans="1:7" s="15" customFormat="1" x14ac:dyDescent="0.2">
      <c r="A105" s="21"/>
      <c r="B105" s="32" t="s">
        <v>224</v>
      </c>
      <c r="C105" s="28">
        <v>1</v>
      </c>
      <c r="D105" s="28">
        <v>25</v>
      </c>
      <c r="E105" s="30" t="s">
        <v>38</v>
      </c>
      <c r="F105" s="31"/>
      <c r="G105" s="82">
        <v>222.11</v>
      </c>
    </row>
    <row r="106" spans="1:7" s="15" customFormat="1" ht="48" hidden="1" x14ac:dyDescent="0.2">
      <c r="A106" s="21"/>
      <c r="B106" s="32" t="s">
        <v>225</v>
      </c>
      <c r="C106" s="28">
        <v>0</v>
      </c>
      <c r="D106" s="28">
        <v>0</v>
      </c>
      <c r="E106" s="30">
        <v>0</v>
      </c>
      <c r="F106" s="31"/>
      <c r="G106" s="82">
        <v>0</v>
      </c>
    </row>
    <row r="107" spans="1:7" s="15" customFormat="1" hidden="1" x14ac:dyDescent="0.2">
      <c r="A107" s="21"/>
      <c r="B107" s="32" t="s">
        <v>226</v>
      </c>
      <c r="C107" s="28">
        <v>0</v>
      </c>
      <c r="D107" s="28">
        <v>0</v>
      </c>
      <c r="E107" s="30" t="s">
        <v>38</v>
      </c>
      <c r="F107" s="31"/>
      <c r="G107" s="82">
        <v>0</v>
      </c>
    </row>
    <row r="108" spans="1:7" s="15" customFormat="1" hidden="1" x14ac:dyDescent="0.2">
      <c r="A108" s="21"/>
      <c r="B108" s="32" t="s">
        <v>227</v>
      </c>
      <c r="C108" s="28">
        <v>0</v>
      </c>
      <c r="D108" s="28">
        <v>16</v>
      </c>
      <c r="E108" s="30" t="s">
        <v>38</v>
      </c>
      <c r="F108" s="31"/>
      <c r="G108" s="82"/>
    </row>
    <row r="109" spans="1:7" s="15" customFormat="1" x14ac:dyDescent="0.2">
      <c r="A109" s="21"/>
      <c r="B109" s="32" t="s">
        <v>228</v>
      </c>
      <c r="C109" s="28">
        <v>16</v>
      </c>
      <c r="D109" s="28">
        <v>19.200000000000003</v>
      </c>
      <c r="E109" s="30" t="s">
        <v>38</v>
      </c>
      <c r="F109" s="31"/>
      <c r="G109" s="82">
        <v>1834.26</v>
      </c>
    </row>
    <row r="110" spans="1:7" s="8" customFormat="1" hidden="1" x14ac:dyDescent="0.2">
      <c r="A110" s="48"/>
      <c r="B110" s="32" t="s">
        <v>229</v>
      </c>
      <c r="C110" s="28">
        <v>0</v>
      </c>
      <c r="D110" s="28">
        <v>22</v>
      </c>
      <c r="E110" s="30" t="s">
        <v>38</v>
      </c>
      <c r="F110" s="31"/>
      <c r="G110" s="82"/>
    </row>
    <row r="111" spans="1:7" s="8" customFormat="1" hidden="1" x14ac:dyDescent="0.2">
      <c r="A111" s="48"/>
      <c r="B111" s="32" t="s">
        <v>230</v>
      </c>
      <c r="C111" s="28">
        <v>0</v>
      </c>
      <c r="D111" s="28">
        <v>4.4000000000000004</v>
      </c>
      <c r="E111" s="30" t="s">
        <v>38</v>
      </c>
      <c r="F111" s="31"/>
      <c r="G111" s="82"/>
    </row>
    <row r="112" spans="1:7" s="8" customFormat="1" hidden="1" x14ac:dyDescent="0.2">
      <c r="A112" s="48"/>
      <c r="B112" s="32" t="s">
        <v>231</v>
      </c>
      <c r="C112" s="28">
        <v>0</v>
      </c>
      <c r="D112" s="28">
        <v>48</v>
      </c>
      <c r="E112" s="30" t="s">
        <v>38</v>
      </c>
      <c r="F112" s="31"/>
      <c r="G112" s="82"/>
    </row>
    <row r="113" spans="1:7" s="8" customFormat="1" hidden="1" x14ac:dyDescent="0.2">
      <c r="A113" s="48"/>
      <c r="B113" s="32" t="s">
        <v>232</v>
      </c>
      <c r="C113" s="29">
        <v>0</v>
      </c>
      <c r="D113" s="28">
        <v>0</v>
      </c>
      <c r="E113" s="30">
        <v>0</v>
      </c>
      <c r="F113" s="31"/>
      <c r="G113" s="82">
        <v>0</v>
      </c>
    </row>
    <row r="114" spans="1:7" s="8" customFormat="1" hidden="1" x14ac:dyDescent="0.2">
      <c r="A114" s="48"/>
      <c r="B114" s="32" t="s">
        <v>232</v>
      </c>
      <c r="C114" s="29">
        <v>0</v>
      </c>
      <c r="D114" s="28">
        <v>117.00000000000001</v>
      </c>
      <c r="E114" s="30" t="s">
        <v>38</v>
      </c>
      <c r="F114" s="31"/>
      <c r="G114" s="82">
        <v>0</v>
      </c>
    </row>
    <row r="115" spans="1:7" s="8" customFormat="1" hidden="1" x14ac:dyDescent="0.2">
      <c r="A115" s="48"/>
      <c r="B115" s="32" t="s">
        <v>233</v>
      </c>
      <c r="C115" s="29">
        <v>0</v>
      </c>
      <c r="D115" s="28">
        <v>60</v>
      </c>
      <c r="E115" s="30" t="s">
        <v>50</v>
      </c>
      <c r="F115" s="31"/>
      <c r="G115" s="82">
        <v>0</v>
      </c>
    </row>
    <row r="116" spans="1:7" s="8" customFormat="1" hidden="1" x14ac:dyDescent="0.2">
      <c r="A116" s="48"/>
      <c r="B116" s="32" t="s">
        <v>234</v>
      </c>
      <c r="C116" s="29">
        <v>0</v>
      </c>
      <c r="D116" s="28">
        <v>16</v>
      </c>
      <c r="E116" s="30" t="s">
        <v>181</v>
      </c>
      <c r="F116" s="31"/>
      <c r="G116" s="82">
        <v>0</v>
      </c>
    </row>
    <row r="117" spans="1:7" s="15" customFormat="1" x14ac:dyDescent="0.2">
      <c r="A117" s="21"/>
      <c r="B117" s="25" t="s">
        <v>86</v>
      </c>
      <c r="C117" s="30"/>
      <c r="D117" s="30"/>
      <c r="E117" s="30"/>
      <c r="F117" s="44"/>
      <c r="G117" s="84"/>
    </row>
    <row r="118" spans="1:7" s="15" customFormat="1" x14ac:dyDescent="0.2">
      <c r="A118" s="21"/>
      <c r="B118" s="25" t="s">
        <v>87</v>
      </c>
      <c r="C118" s="30"/>
      <c r="D118" s="30"/>
      <c r="E118" s="30"/>
      <c r="F118" s="44"/>
      <c r="G118" s="84"/>
    </row>
    <row r="119" spans="1:7" s="15" customFormat="1" ht="24" hidden="1" x14ac:dyDescent="0.2">
      <c r="A119" s="21"/>
      <c r="B119" s="32" t="s">
        <v>235</v>
      </c>
      <c r="C119" s="29">
        <v>0</v>
      </c>
      <c r="D119" s="28">
        <v>0</v>
      </c>
      <c r="E119" s="30"/>
      <c r="F119" s="31"/>
      <c r="G119" s="82"/>
    </row>
    <row r="120" spans="1:7" s="15" customFormat="1" ht="24" hidden="1" x14ac:dyDescent="0.2">
      <c r="A120" s="21"/>
      <c r="B120" s="32" t="s">
        <v>236</v>
      </c>
      <c r="C120" s="28">
        <v>0</v>
      </c>
      <c r="D120" s="28">
        <v>0</v>
      </c>
      <c r="E120" s="30" t="s">
        <v>50</v>
      </c>
      <c r="F120" s="31"/>
      <c r="G120" s="82">
        <v>0</v>
      </c>
    </row>
    <row r="121" spans="1:7" s="15" customFormat="1" ht="24" hidden="1" x14ac:dyDescent="0.2">
      <c r="A121" s="21"/>
      <c r="B121" s="32" t="s">
        <v>237</v>
      </c>
      <c r="C121" s="28">
        <v>0</v>
      </c>
      <c r="D121" s="28">
        <v>0</v>
      </c>
      <c r="E121" s="30">
        <v>0</v>
      </c>
      <c r="F121" s="31"/>
      <c r="G121" s="82">
        <v>0</v>
      </c>
    </row>
    <row r="122" spans="1:7" s="15" customFormat="1" x14ac:dyDescent="0.2">
      <c r="A122" s="21"/>
      <c r="B122" s="32" t="s">
        <v>238</v>
      </c>
      <c r="C122" s="28">
        <v>8</v>
      </c>
      <c r="D122" s="28">
        <v>1176</v>
      </c>
      <c r="E122" s="30" t="s">
        <v>38</v>
      </c>
      <c r="F122" s="31"/>
      <c r="G122" s="82">
        <v>6521.05</v>
      </c>
    </row>
    <row r="123" spans="1:7" s="15" customFormat="1" ht="26.25" customHeight="1" x14ac:dyDescent="0.2">
      <c r="A123" s="21"/>
      <c r="B123" s="32" t="s">
        <v>239</v>
      </c>
      <c r="C123" s="28">
        <v>8</v>
      </c>
      <c r="D123" s="28">
        <v>588</v>
      </c>
      <c r="E123" s="30" t="s">
        <v>38</v>
      </c>
      <c r="F123" s="31"/>
      <c r="G123" s="82">
        <v>13949.69</v>
      </c>
    </row>
    <row r="124" spans="1:7" s="15" customFormat="1" ht="24" x14ac:dyDescent="0.2">
      <c r="A124" s="21"/>
      <c r="B124" s="32" t="s">
        <v>197</v>
      </c>
      <c r="C124" s="28">
        <v>1</v>
      </c>
      <c r="D124" s="29">
        <v>0.28223999999999999</v>
      </c>
      <c r="E124" s="30" t="s">
        <v>56</v>
      </c>
      <c r="F124" s="31"/>
      <c r="G124" s="82">
        <v>37.58</v>
      </c>
    </row>
    <row r="125" spans="1:7" s="15" customFormat="1" ht="12.75" customHeight="1" x14ac:dyDescent="0.2">
      <c r="A125" s="21"/>
      <c r="B125" s="49" t="s">
        <v>196</v>
      </c>
      <c r="C125" s="28">
        <v>8</v>
      </c>
      <c r="D125" s="28">
        <v>11.76</v>
      </c>
      <c r="E125" s="30" t="s">
        <v>38</v>
      </c>
      <c r="F125" s="31"/>
      <c r="G125" s="82">
        <v>165.36</v>
      </c>
    </row>
    <row r="126" spans="1:7" s="15" customFormat="1" ht="24" x14ac:dyDescent="0.2">
      <c r="A126" s="21"/>
      <c r="B126" s="32" t="s">
        <v>240</v>
      </c>
      <c r="C126" s="28">
        <v>2</v>
      </c>
      <c r="D126" s="28">
        <v>11.76</v>
      </c>
      <c r="E126" s="30" t="s">
        <v>38</v>
      </c>
      <c r="F126" s="31"/>
      <c r="G126" s="82">
        <v>463.09</v>
      </c>
    </row>
    <row r="127" spans="1:7" s="15" customFormat="1" x14ac:dyDescent="0.2">
      <c r="A127" s="21"/>
      <c r="B127" s="32" t="s">
        <v>199</v>
      </c>
      <c r="C127" s="28">
        <v>2</v>
      </c>
      <c r="D127" s="28">
        <v>11.76</v>
      </c>
      <c r="E127" s="30" t="s">
        <v>38</v>
      </c>
      <c r="F127" s="31"/>
      <c r="G127" s="82">
        <v>474.28</v>
      </c>
    </row>
    <row r="128" spans="1:7" s="15" customFormat="1" x14ac:dyDescent="0.2">
      <c r="A128" s="21"/>
      <c r="B128" s="32" t="s">
        <v>195</v>
      </c>
      <c r="C128" s="28">
        <v>6</v>
      </c>
      <c r="D128" s="28">
        <v>1176</v>
      </c>
      <c r="E128" s="30" t="s">
        <v>38</v>
      </c>
      <c r="F128" s="31"/>
      <c r="G128" s="82">
        <v>3090.97</v>
      </c>
    </row>
    <row r="129" spans="1:7" s="15" customFormat="1" ht="24" x14ac:dyDescent="0.2">
      <c r="A129" s="21"/>
      <c r="B129" s="32" t="s">
        <v>241</v>
      </c>
      <c r="C129" s="28">
        <v>5</v>
      </c>
      <c r="D129" s="28">
        <v>588</v>
      </c>
      <c r="E129" s="30" t="s">
        <v>38</v>
      </c>
      <c r="F129" s="31"/>
      <c r="G129" s="82">
        <v>8810.5</v>
      </c>
    </row>
    <row r="130" spans="1:7" s="15" customFormat="1" x14ac:dyDescent="0.2">
      <c r="A130" s="21"/>
      <c r="B130" s="32" t="s">
        <v>242</v>
      </c>
      <c r="C130" s="28">
        <v>1</v>
      </c>
      <c r="D130" s="28">
        <v>7.1999999999999993</v>
      </c>
      <c r="E130" s="30" t="s">
        <v>56</v>
      </c>
      <c r="F130" s="31"/>
      <c r="G130" s="82">
        <v>798.8</v>
      </c>
    </row>
    <row r="131" spans="1:7" s="15" customFormat="1" x14ac:dyDescent="0.2">
      <c r="A131" s="21"/>
      <c r="B131" s="32" t="s">
        <v>243</v>
      </c>
      <c r="C131" s="28">
        <v>1</v>
      </c>
      <c r="D131" s="28">
        <v>7.1999999999999993</v>
      </c>
      <c r="E131" s="30" t="s">
        <v>56</v>
      </c>
      <c r="F131" s="31"/>
      <c r="G131" s="82">
        <v>1198.18</v>
      </c>
    </row>
    <row r="132" spans="1:7" s="15" customFormat="1" x14ac:dyDescent="0.2">
      <c r="A132" s="21"/>
      <c r="B132" s="32" t="s">
        <v>198</v>
      </c>
      <c r="C132" s="28">
        <v>1</v>
      </c>
      <c r="D132" s="28">
        <v>154</v>
      </c>
      <c r="E132" s="30" t="s">
        <v>38</v>
      </c>
      <c r="F132" s="31"/>
      <c r="G132" s="82">
        <v>449.3</v>
      </c>
    </row>
    <row r="133" spans="1:7" s="15" customFormat="1" x14ac:dyDescent="0.2">
      <c r="A133" s="21"/>
      <c r="B133" s="32" t="s">
        <v>42</v>
      </c>
      <c r="C133" s="28">
        <v>1</v>
      </c>
      <c r="D133" s="28">
        <v>24</v>
      </c>
      <c r="E133" s="30" t="s">
        <v>107</v>
      </c>
      <c r="F133" s="31">
        <v>23.192925000000002</v>
      </c>
      <c r="G133" s="82">
        <v>556.63020000000006</v>
      </c>
    </row>
    <row r="134" spans="1:7" s="15" customFormat="1" x14ac:dyDescent="0.2">
      <c r="A134" s="21"/>
      <c r="B134" s="32" t="s">
        <v>203</v>
      </c>
      <c r="C134" s="28">
        <v>77</v>
      </c>
      <c r="D134" s="28">
        <v>4</v>
      </c>
      <c r="E134" s="30" t="s">
        <v>50</v>
      </c>
      <c r="F134" s="31"/>
      <c r="G134" s="82">
        <v>4364.74</v>
      </c>
    </row>
    <row r="135" spans="1:7" s="15" customFormat="1" hidden="1" x14ac:dyDescent="0.2">
      <c r="A135" s="21"/>
      <c r="B135" s="32" t="s">
        <v>244</v>
      </c>
      <c r="C135" s="28">
        <v>0</v>
      </c>
      <c r="D135" s="28">
        <v>0</v>
      </c>
      <c r="E135" s="30">
        <v>0</v>
      </c>
      <c r="F135" s="31"/>
      <c r="G135" s="82">
        <v>0</v>
      </c>
    </row>
    <row r="136" spans="1:7" s="15" customFormat="1" x14ac:dyDescent="0.2">
      <c r="A136" s="21"/>
      <c r="B136" s="32" t="s">
        <v>201</v>
      </c>
      <c r="C136" s="28">
        <v>12</v>
      </c>
      <c r="D136" s="28">
        <v>80</v>
      </c>
      <c r="E136" s="30" t="s">
        <v>38</v>
      </c>
      <c r="F136" s="31"/>
      <c r="G136" s="82">
        <v>3810.15</v>
      </c>
    </row>
    <row r="137" spans="1:7" s="15" customFormat="1" hidden="1" x14ac:dyDescent="0.2">
      <c r="A137" s="21"/>
      <c r="B137" s="32" t="s">
        <v>245</v>
      </c>
      <c r="C137" s="28">
        <v>0</v>
      </c>
      <c r="D137" s="28">
        <v>0</v>
      </c>
      <c r="E137" s="30" t="s">
        <v>246</v>
      </c>
      <c r="F137" s="31"/>
      <c r="G137" s="82">
        <v>0</v>
      </c>
    </row>
    <row r="138" spans="1:7" s="15" customFormat="1" hidden="1" x14ac:dyDescent="0.2">
      <c r="A138" s="21"/>
      <c r="B138" s="32" t="s">
        <v>204</v>
      </c>
      <c r="C138" s="28"/>
      <c r="D138" s="28"/>
      <c r="E138" s="30"/>
      <c r="F138" s="31"/>
      <c r="G138" s="82"/>
    </row>
    <row r="139" spans="1:7" s="15" customFormat="1" x14ac:dyDescent="0.2">
      <c r="A139" s="21"/>
      <c r="B139" s="25" t="s">
        <v>88</v>
      </c>
      <c r="C139" s="28"/>
      <c r="D139" s="28"/>
      <c r="E139" s="45"/>
      <c r="F139" s="31"/>
      <c r="G139" s="82"/>
    </row>
    <row r="140" spans="1:7" s="15" customFormat="1" hidden="1" x14ac:dyDescent="0.2">
      <c r="A140" s="21"/>
      <c r="B140" s="32" t="s">
        <v>247</v>
      </c>
      <c r="C140" s="29"/>
      <c r="D140" s="28"/>
      <c r="E140" s="30"/>
      <c r="F140" s="31"/>
      <c r="G140" s="82"/>
    </row>
    <row r="141" spans="1:7" s="15" customFormat="1" ht="24" x14ac:dyDescent="0.2">
      <c r="A141" s="21"/>
      <c r="B141" s="32" t="s">
        <v>248</v>
      </c>
      <c r="C141" s="28">
        <v>49</v>
      </c>
      <c r="D141" s="28">
        <v>1176</v>
      </c>
      <c r="E141" s="30" t="s">
        <v>38</v>
      </c>
      <c r="F141" s="31"/>
      <c r="G141" s="82">
        <v>22902.83</v>
      </c>
    </row>
    <row r="142" spans="1:7" s="8" customFormat="1" hidden="1" x14ac:dyDescent="0.2">
      <c r="A142" s="48"/>
      <c r="B142" s="32" t="s">
        <v>198</v>
      </c>
      <c r="C142" s="28">
        <v>0</v>
      </c>
      <c r="D142" s="28">
        <v>154</v>
      </c>
      <c r="E142" s="30" t="s">
        <v>38</v>
      </c>
      <c r="F142" s="31"/>
      <c r="G142" s="82"/>
    </row>
    <row r="143" spans="1:7" s="15" customFormat="1" ht="24" hidden="1" x14ac:dyDescent="0.2">
      <c r="A143" s="21"/>
      <c r="B143" s="32" t="s">
        <v>249</v>
      </c>
      <c r="C143" s="28">
        <v>0</v>
      </c>
      <c r="D143" s="28">
        <v>0</v>
      </c>
      <c r="E143" s="30">
        <v>0</v>
      </c>
      <c r="F143" s="31"/>
      <c r="G143" s="82">
        <v>0</v>
      </c>
    </row>
    <row r="144" spans="1:7" s="15" customFormat="1" x14ac:dyDescent="0.2">
      <c r="A144" s="21"/>
      <c r="B144" s="32" t="s">
        <v>203</v>
      </c>
      <c r="C144" s="28">
        <v>85</v>
      </c>
      <c r="D144" s="28">
        <v>4</v>
      </c>
      <c r="E144" s="30" t="s">
        <v>50</v>
      </c>
      <c r="F144" s="31"/>
      <c r="G144" s="82">
        <v>4763.46</v>
      </c>
    </row>
    <row r="145" spans="1:7" s="15" customFormat="1" hidden="1" x14ac:dyDescent="0.2">
      <c r="A145" s="21"/>
      <c r="B145" s="32" t="s">
        <v>250</v>
      </c>
      <c r="C145" s="28">
        <v>0</v>
      </c>
      <c r="D145" s="28">
        <v>0</v>
      </c>
      <c r="E145" s="30">
        <v>0</v>
      </c>
      <c r="F145" s="31"/>
      <c r="G145" s="82">
        <v>0</v>
      </c>
    </row>
    <row r="146" spans="1:7" s="15" customFormat="1" x14ac:dyDescent="0.2">
      <c r="A146" s="21"/>
      <c r="B146" s="32" t="s">
        <v>209</v>
      </c>
      <c r="C146" s="28">
        <v>49</v>
      </c>
      <c r="D146" s="28">
        <v>2362</v>
      </c>
      <c r="E146" s="30" t="s">
        <v>38</v>
      </c>
      <c r="F146" s="31"/>
      <c r="G146" s="82">
        <v>43460.800000000003</v>
      </c>
    </row>
    <row r="147" spans="1:7" s="15" customFormat="1" ht="24" x14ac:dyDescent="0.2">
      <c r="A147" s="21"/>
      <c r="B147" s="32" t="s">
        <v>251</v>
      </c>
      <c r="C147" s="28">
        <v>1</v>
      </c>
      <c r="D147" s="28">
        <v>2362</v>
      </c>
      <c r="E147" s="30" t="s">
        <v>38</v>
      </c>
      <c r="F147" s="31"/>
      <c r="G147" s="82">
        <v>12427.11</v>
      </c>
    </row>
    <row r="148" spans="1:7" s="15" customFormat="1" x14ac:dyDescent="0.2">
      <c r="A148" s="21"/>
      <c r="B148" s="32" t="s">
        <v>211</v>
      </c>
      <c r="C148" s="28">
        <v>2</v>
      </c>
      <c r="D148" s="28">
        <v>2362</v>
      </c>
      <c r="E148" s="30" t="s">
        <v>38</v>
      </c>
      <c r="F148" s="31"/>
      <c r="G148" s="82">
        <v>3195.98</v>
      </c>
    </row>
    <row r="149" spans="1:7" s="15" customFormat="1" x14ac:dyDescent="0.2">
      <c r="A149" s="21"/>
      <c r="B149" s="32" t="s">
        <v>212</v>
      </c>
      <c r="C149" s="28">
        <v>2</v>
      </c>
      <c r="D149" s="28">
        <v>2362</v>
      </c>
      <c r="E149" s="30" t="s">
        <v>38</v>
      </c>
      <c r="F149" s="31"/>
      <c r="G149" s="82">
        <v>2146.7199999999998</v>
      </c>
    </row>
    <row r="150" spans="1:7" s="15" customFormat="1" hidden="1" x14ac:dyDescent="0.2">
      <c r="A150" s="21"/>
      <c r="B150" s="32" t="s">
        <v>244</v>
      </c>
      <c r="C150" s="28">
        <v>0</v>
      </c>
      <c r="D150" s="28">
        <v>0</v>
      </c>
      <c r="E150" s="30">
        <v>0</v>
      </c>
      <c r="F150" s="31"/>
      <c r="G150" s="82">
        <v>0</v>
      </c>
    </row>
    <row r="151" spans="1:7" s="15" customFormat="1" x14ac:dyDescent="0.2">
      <c r="A151" s="21"/>
      <c r="B151" s="32" t="s">
        <v>201</v>
      </c>
      <c r="C151" s="28">
        <v>24</v>
      </c>
      <c r="D151" s="28">
        <v>80</v>
      </c>
      <c r="E151" s="30" t="s">
        <v>38</v>
      </c>
      <c r="F151" s="31"/>
      <c r="G151" s="82">
        <v>2250.9499999999998</v>
      </c>
    </row>
    <row r="152" spans="1:7" s="15" customFormat="1" hidden="1" x14ac:dyDescent="0.2">
      <c r="A152" s="21"/>
      <c r="B152" s="32" t="s">
        <v>42</v>
      </c>
      <c r="C152" s="28">
        <v>1</v>
      </c>
      <c r="D152" s="28"/>
      <c r="E152" s="30" t="s">
        <v>107</v>
      </c>
      <c r="F152" s="31"/>
      <c r="G152" s="82"/>
    </row>
    <row r="153" spans="1:7" s="15" customFormat="1" hidden="1" x14ac:dyDescent="0.2">
      <c r="A153" s="21"/>
      <c r="B153" s="32" t="s">
        <v>204</v>
      </c>
      <c r="C153" s="28"/>
      <c r="D153" s="28"/>
      <c r="E153" s="30"/>
      <c r="F153" s="31"/>
      <c r="G153" s="82"/>
    </row>
    <row r="154" spans="1:7" s="15" customFormat="1" x14ac:dyDescent="0.2">
      <c r="A154" s="21"/>
      <c r="B154" s="50" t="s">
        <v>89</v>
      </c>
      <c r="C154" s="45"/>
      <c r="D154" s="30"/>
      <c r="E154" s="30"/>
      <c r="F154" s="31"/>
      <c r="G154" s="82"/>
    </row>
    <row r="155" spans="1:7" s="15" customFormat="1" ht="24" x14ac:dyDescent="0.2">
      <c r="A155" s="21"/>
      <c r="B155" s="32" t="s">
        <v>90</v>
      </c>
      <c r="C155" s="45">
        <v>8</v>
      </c>
      <c r="D155" s="30">
        <v>3373.58</v>
      </c>
      <c r="E155" s="45" t="s">
        <v>91</v>
      </c>
      <c r="F155" s="31">
        <v>1.27</v>
      </c>
      <c r="G155" s="82">
        <f>D155*F155*C155</f>
        <v>34275.572800000002</v>
      </c>
    </row>
    <row r="156" spans="1:7" s="15" customFormat="1" x14ac:dyDescent="0.2">
      <c r="A156" s="21"/>
      <c r="B156" s="50" t="s">
        <v>92</v>
      </c>
      <c r="C156" s="45"/>
      <c r="D156" s="30"/>
      <c r="E156" s="30"/>
      <c r="F156" s="31"/>
      <c r="G156" s="82"/>
    </row>
    <row r="157" spans="1:7" s="15" customFormat="1" ht="24" x14ac:dyDescent="0.2">
      <c r="A157" s="21"/>
      <c r="B157" s="32" t="s">
        <v>93</v>
      </c>
      <c r="C157" s="45">
        <f>C155</f>
        <v>8</v>
      </c>
      <c r="D157" s="30">
        <f>D155</f>
        <v>3373.58</v>
      </c>
      <c r="E157" s="45" t="s">
        <v>91</v>
      </c>
      <c r="F157" s="31">
        <v>3.23</v>
      </c>
      <c r="G157" s="82">
        <f>D157*F157*C157</f>
        <v>87173.307199999996</v>
      </c>
    </row>
    <row r="158" spans="1:7" s="15" customFormat="1" x14ac:dyDescent="0.2">
      <c r="A158" s="21"/>
      <c r="B158" s="96" t="s">
        <v>94</v>
      </c>
      <c r="C158" s="96"/>
      <c r="D158" s="96"/>
      <c r="E158" s="96"/>
      <c r="F158" s="96"/>
      <c r="G158" s="96"/>
    </row>
    <row r="159" spans="1:7" s="2" customFormat="1" ht="12" x14ac:dyDescent="0.2">
      <c r="A159" s="21"/>
      <c r="B159" s="50" t="s">
        <v>130</v>
      </c>
      <c r="C159" s="45"/>
      <c r="D159" s="45"/>
      <c r="E159" s="45"/>
      <c r="F159" s="45"/>
      <c r="G159" s="86"/>
    </row>
    <row r="160" spans="1:7" s="2" customFormat="1" ht="12" x14ac:dyDescent="0.2">
      <c r="A160" s="21"/>
      <c r="B160" s="51" t="s">
        <v>27</v>
      </c>
      <c r="C160" s="45">
        <v>1</v>
      </c>
      <c r="D160" s="52">
        <v>0.15720000000000001</v>
      </c>
      <c r="E160" s="53" t="s">
        <v>28</v>
      </c>
      <c r="F160" s="54">
        <v>2064.41</v>
      </c>
      <c r="G160" s="87">
        <f>ROUND(C160*D160*F160,2)</f>
        <v>324.52999999999997</v>
      </c>
    </row>
    <row r="161" spans="1:7" s="2" customFormat="1" ht="12" hidden="1" x14ac:dyDescent="0.2">
      <c r="A161" s="21"/>
      <c r="B161" s="51">
        <v>0</v>
      </c>
      <c r="C161" s="45"/>
      <c r="D161" s="52"/>
      <c r="E161" s="53" t="s">
        <v>38</v>
      </c>
      <c r="F161" s="54">
        <v>0</v>
      </c>
      <c r="G161" s="87">
        <f t="shared" ref="G161:G210" si="0">ROUND(C161*D161*F161,2)</f>
        <v>0</v>
      </c>
    </row>
    <row r="162" spans="1:7" s="2" customFormat="1" ht="12" x14ac:dyDescent="0.2">
      <c r="A162" s="21"/>
      <c r="B162" s="51" t="s">
        <v>131</v>
      </c>
      <c r="C162" s="45">
        <v>1</v>
      </c>
      <c r="D162" s="52">
        <v>15</v>
      </c>
      <c r="E162" s="53" t="s">
        <v>38</v>
      </c>
      <c r="F162" s="54">
        <v>0.74</v>
      </c>
      <c r="G162" s="87">
        <f>ROUND(C162*D162*F162,2)</f>
        <v>11.1</v>
      </c>
    </row>
    <row r="163" spans="1:7" s="2" customFormat="1" ht="12" hidden="1" x14ac:dyDescent="0.2">
      <c r="A163" s="21"/>
      <c r="B163" s="51" t="s">
        <v>132</v>
      </c>
      <c r="C163" s="45">
        <v>1</v>
      </c>
      <c r="D163" s="52">
        <v>0</v>
      </c>
      <c r="E163" s="53" t="s">
        <v>50</v>
      </c>
      <c r="F163" s="54">
        <v>59.14</v>
      </c>
      <c r="G163" s="87">
        <f t="shared" si="0"/>
        <v>0</v>
      </c>
    </row>
    <row r="164" spans="1:7" s="2" customFormat="1" ht="12" x14ac:dyDescent="0.2">
      <c r="A164" s="21"/>
      <c r="B164" s="51" t="s">
        <v>133</v>
      </c>
      <c r="C164" s="45">
        <v>1</v>
      </c>
      <c r="D164" s="52">
        <v>1</v>
      </c>
      <c r="E164" s="53" t="s">
        <v>50</v>
      </c>
      <c r="F164" s="54">
        <v>59.14</v>
      </c>
      <c r="G164" s="87">
        <f t="shared" si="0"/>
        <v>59.14</v>
      </c>
    </row>
    <row r="165" spans="1:7" s="2" customFormat="1" ht="12" hidden="1" x14ac:dyDescent="0.2">
      <c r="A165" s="21"/>
      <c r="B165" s="51"/>
      <c r="C165" s="45"/>
      <c r="D165" s="52"/>
      <c r="E165" s="53" t="s">
        <v>50</v>
      </c>
      <c r="F165" s="54"/>
      <c r="G165" s="87">
        <f t="shared" si="0"/>
        <v>0</v>
      </c>
    </row>
    <row r="166" spans="1:7" s="2" customFormat="1" ht="12" hidden="1" x14ac:dyDescent="0.2">
      <c r="A166" s="21"/>
      <c r="B166" s="51"/>
      <c r="C166" s="45"/>
      <c r="D166" s="52"/>
      <c r="E166" s="53">
        <v>0</v>
      </c>
      <c r="F166" s="54"/>
      <c r="G166" s="87">
        <f t="shared" si="0"/>
        <v>0</v>
      </c>
    </row>
    <row r="167" spans="1:7" s="2" customFormat="1" ht="12" hidden="1" x14ac:dyDescent="0.2">
      <c r="A167" s="21"/>
      <c r="B167" s="51"/>
      <c r="C167" s="45"/>
      <c r="D167" s="52"/>
      <c r="E167" s="53">
        <v>0</v>
      </c>
      <c r="F167" s="54"/>
      <c r="G167" s="87">
        <f t="shared" si="0"/>
        <v>0</v>
      </c>
    </row>
    <row r="168" spans="1:7" s="2" customFormat="1" ht="12" hidden="1" x14ac:dyDescent="0.2">
      <c r="A168" s="21"/>
      <c r="B168" s="51"/>
      <c r="C168" s="45"/>
      <c r="D168" s="52"/>
      <c r="E168" s="53">
        <v>0</v>
      </c>
      <c r="F168" s="54"/>
      <c r="G168" s="87">
        <f t="shared" si="0"/>
        <v>0</v>
      </c>
    </row>
    <row r="169" spans="1:7" s="2" customFormat="1" ht="12" hidden="1" x14ac:dyDescent="0.2">
      <c r="A169" s="21"/>
      <c r="B169" s="51"/>
      <c r="C169" s="45"/>
      <c r="D169" s="52"/>
      <c r="E169" s="53" t="s">
        <v>38</v>
      </c>
      <c r="F169" s="54">
        <v>0</v>
      </c>
      <c r="G169" s="87">
        <f t="shared" si="0"/>
        <v>0</v>
      </c>
    </row>
    <row r="170" spans="1:7" s="2" customFormat="1" ht="12" x14ac:dyDescent="0.2">
      <c r="A170" s="21"/>
      <c r="B170" s="51" t="s">
        <v>27</v>
      </c>
      <c r="C170" s="45">
        <v>1</v>
      </c>
      <c r="D170" s="52">
        <v>7.8064</v>
      </c>
      <c r="E170" s="53" t="s">
        <v>33</v>
      </c>
      <c r="F170" s="54">
        <v>271.45</v>
      </c>
      <c r="G170" s="87">
        <f t="shared" si="0"/>
        <v>2119.0500000000002</v>
      </c>
    </row>
    <row r="171" spans="1:7" s="2" customFormat="1" ht="12" hidden="1" x14ac:dyDescent="0.2">
      <c r="A171" s="21"/>
      <c r="B171" s="51">
        <v>0</v>
      </c>
      <c r="C171" s="45"/>
      <c r="D171" s="52">
        <v>0</v>
      </c>
      <c r="E171" s="53" t="s">
        <v>38</v>
      </c>
      <c r="F171" s="54">
        <v>0</v>
      </c>
      <c r="G171" s="87">
        <f t="shared" si="0"/>
        <v>0</v>
      </c>
    </row>
    <row r="172" spans="1:7" s="2" customFormat="1" ht="24" x14ac:dyDescent="0.2">
      <c r="A172" s="21"/>
      <c r="B172" s="51" t="s">
        <v>35</v>
      </c>
      <c r="C172" s="45">
        <v>1</v>
      </c>
      <c r="D172" s="52">
        <v>1.1142000000000001</v>
      </c>
      <c r="E172" s="53" t="s">
        <v>36</v>
      </c>
      <c r="F172" s="54">
        <v>1571.64</v>
      </c>
      <c r="G172" s="87">
        <f t="shared" si="0"/>
        <v>1751.12</v>
      </c>
    </row>
    <row r="173" spans="1:7" s="2" customFormat="1" ht="12" hidden="1" x14ac:dyDescent="0.2">
      <c r="A173" s="21"/>
      <c r="B173" s="51">
        <v>0</v>
      </c>
      <c r="C173" s="45"/>
      <c r="D173" s="52">
        <v>0</v>
      </c>
      <c r="E173" s="53">
        <v>0</v>
      </c>
      <c r="F173" s="54">
        <v>0</v>
      </c>
      <c r="G173" s="87">
        <f t="shared" si="0"/>
        <v>0</v>
      </c>
    </row>
    <row r="174" spans="1:7" s="2" customFormat="1" ht="24" customHeight="1" x14ac:dyDescent="0.2">
      <c r="A174" s="21"/>
      <c r="B174" s="51" t="s">
        <v>134</v>
      </c>
      <c r="C174" s="45">
        <v>1</v>
      </c>
      <c r="D174" s="52">
        <v>70</v>
      </c>
      <c r="E174" s="53" t="s">
        <v>38</v>
      </c>
      <c r="F174" s="54">
        <v>51.98</v>
      </c>
      <c r="G174" s="87">
        <f t="shared" si="0"/>
        <v>3638.6</v>
      </c>
    </row>
    <row r="175" spans="1:7" s="2" customFormat="1" ht="12" hidden="1" x14ac:dyDescent="0.2">
      <c r="A175" s="21"/>
      <c r="B175" s="51">
        <v>0</v>
      </c>
      <c r="C175" s="45"/>
      <c r="D175" s="52">
        <v>0</v>
      </c>
      <c r="E175" s="53">
        <v>0</v>
      </c>
      <c r="F175" s="54">
        <v>0</v>
      </c>
      <c r="G175" s="87">
        <f t="shared" si="0"/>
        <v>0</v>
      </c>
    </row>
    <row r="176" spans="1:7" s="2" customFormat="1" ht="12" x14ac:dyDescent="0.2">
      <c r="A176" s="21"/>
      <c r="B176" s="51" t="s">
        <v>135</v>
      </c>
      <c r="C176" s="45">
        <v>1</v>
      </c>
      <c r="D176" s="52">
        <v>235.38</v>
      </c>
      <c r="E176" s="53" t="s">
        <v>38</v>
      </c>
      <c r="F176" s="54">
        <v>0.66</v>
      </c>
      <c r="G176" s="87">
        <f t="shared" si="0"/>
        <v>155.35</v>
      </c>
    </row>
    <row r="177" spans="1:7" s="2" customFormat="1" ht="12" x14ac:dyDescent="0.2">
      <c r="A177" s="21"/>
      <c r="B177" s="51" t="s">
        <v>136</v>
      </c>
      <c r="C177" s="45">
        <v>1</v>
      </c>
      <c r="D177" s="52">
        <v>1</v>
      </c>
      <c r="E177" s="53" t="s">
        <v>50</v>
      </c>
      <c r="F177" s="54">
        <v>66.72</v>
      </c>
      <c r="G177" s="87">
        <f t="shared" si="0"/>
        <v>66.72</v>
      </c>
    </row>
    <row r="178" spans="1:7" s="2" customFormat="1" ht="12" hidden="1" x14ac:dyDescent="0.2">
      <c r="A178" s="21"/>
      <c r="B178" s="51">
        <v>0</v>
      </c>
      <c r="C178" s="45"/>
      <c r="D178" s="52">
        <v>0</v>
      </c>
      <c r="E178" s="53">
        <v>0</v>
      </c>
      <c r="F178" s="54"/>
      <c r="G178" s="87">
        <f>ROUND(C178*D178*F178,2)</f>
        <v>0</v>
      </c>
    </row>
    <row r="179" spans="1:7" s="2" customFormat="1" ht="12" hidden="1" x14ac:dyDescent="0.2">
      <c r="A179" s="21"/>
      <c r="B179" s="51">
        <v>0</v>
      </c>
      <c r="C179" s="45"/>
      <c r="D179" s="52">
        <v>0</v>
      </c>
      <c r="E179" s="53">
        <v>0</v>
      </c>
      <c r="F179" s="54">
        <v>0</v>
      </c>
      <c r="G179" s="87">
        <f t="shared" si="0"/>
        <v>0</v>
      </c>
    </row>
    <row r="180" spans="1:7" s="2" customFormat="1" ht="12" hidden="1" x14ac:dyDescent="0.2">
      <c r="A180" s="21"/>
      <c r="B180" s="51">
        <v>0</v>
      </c>
      <c r="C180" s="45"/>
      <c r="D180" s="52">
        <v>0</v>
      </c>
      <c r="E180" s="53">
        <v>0</v>
      </c>
      <c r="F180" s="54"/>
      <c r="G180" s="87">
        <f t="shared" si="0"/>
        <v>0</v>
      </c>
    </row>
    <row r="181" spans="1:7" s="2" customFormat="1" ht="12" hidden="1" x14ac:dyDescent="0.2">
      <c r="A181" s="21"/>
      <c r="B181" s="51" t="s">
        <v>137</v>
      </c>
      <c r="C181" s="45"/>
      <c r="D181" s="52">
        <v>0</v>
      </c>
      <c r="E181" s="53" t="s">
        <v>50</v>
      </c>
      <c r="F181" s="54"/>
      <c r="G181" s="87">
        <f t="shared" si="0"/>
        <v>0</v>
      </c>
    </row>
    <row r="182" spans="1:7" s="2" customFormat="1" ht="12" hidden="1" x14ac:dyDescent="0.2">
      <c r="A182" s="21"/>
      <c r="B182" s="51" t="s">
        <v>138</v>
      </c>
      <c r="C182" s="45"/>
      <c r="D182" s="52">
        <v>0</v>
      </c>
      <c r="E182" s="53" t="s">
        <v>38</v>
      </c>
      <c r="F182" s="54"/>
      <c r="G182" s="87">
        <f t="shared" si="0"/>
        <v>0</v>
      </c>
    </row>
    <row r="183" spans="1:7" s="2" customFormat="1" ht="12" hidden="1" x14ac:dyDescent="0.2">
      <c r="A183" s="21"/>
      <c r="B183" s="51" t="s">
        <v>139</v>
      </c>
      <c r="C183" s="45"/>
      <c r="D183" s="52">
        <v>0</v>
      </c>
      <c r="E183" s="53" t="s">
        <v>50</v>
      </c>
      <c r="F183" s="54"/>
      <c r="G183" s="87">
        <f t="shared" si="0"/>
        <v>0</v>
      </c>
    </row>
    <row r="184" spans="1:7" s="2" customFormat="1" ht="12" hidden="1" x14ac:dyDescent="0.2">
      <c r="A184" s="21"/>
      <c r="B184" s="51">
        <v>0</v>
      </c>
      <c r="C184" s="45"/>
      <c r="D184" s="52">
        <v>0</v>
      </c>
      <c r="E184" s="53">
        <v>0</v>
      </c>
      <c r="F184" s="54"/>
      <c r="G184" s="87">
        <f t="shared" si="0"/>
        <v>0</v>
      </c>
    </row>
    <row r="185" spans="1:7" s="2" customFormat="1" ht="12" hidden="1" x14ac:dyDescent="0.2">
      <c r="A185" s="21"/>
      <c r="B185" s="51">
        <v>0</v>
      </c>
      <c r="C185" s="45"/>
      <c r="D185" s="52">
        <v>0</v>
      </c>
      <c r="E185" s="53" t="s">
        <v>38</v>
      </c>
      <c r="F185" s="54">
        <v>0</v>
      </c>
      <c r="G185" s="87">
        <f t="shared" si="0"/>
        <v>0</v>
      </c>
    </row>
    <row r="186" spans="1:7" s="2" customFormat="1" ht="12" hidden="1" x14ac:dyDescent="0.2">
      <c r="A186" s="21"/>
      <c r="B186" s="51">
        <v>0</v>
      </c>
      <c r="C186" s="45"/>
      <c r="D186" s="52">
        <v>0</v>
      </c>
      <c r="E186" s="53">
        <v>0</v>
      </c>
      <c r="F186" s="54">
        <v>0</v>
      </c>
      <c r="G186" s="87">
        <f t="shared" si="0"/>
        <v>0</v>
      </c>
    </row>
    <row r="187" spans="1:7" s="2" customFormat="1" ht="12" hidden="1" x14ac:dyDescent="0.2">
      <c r="A187" s="21"/>
      <c r="B187" s="51" t="s">
        <v>140</v>
      </c>
      <c r="C187" s="45">
        <v>1</v>
      </c>
      <c r="D187" s="52">
        <v>0</v>
      </c>
      <c r="E187" s="53" t="s">
        <v>38</v>
      </c>
      <c r="F187" s="54">
        <v>46.12</v>
      </c>
      <c r="G187" s="87">
        <f t="shared" si="0"/>
        <v>0</v>
      </c>
    </row>
    <row r="188" spans="1:7" s="2" customFormat="1" ht="12" hidden="1" x14ac:dyDescent="0.2">
      <c r="A188" s="21"/>
      <c r="B188" s="51">
        <v>0</v>
      </c>
      <c r="C188" s="45"/>
      <c r="D188" s="52">
        <v>0</v>
      </c>
      <c r="E188" s="53">
        <v>0</v>
      </c>
      <c r="F188" s="54"/>
      <c r="G188" s="87">
        <f t="shared" si="0"/>
        <v>0</v>
      </c>
    </row>
    <row r="189" spans="1:7" s="2" customFormat="1" ht="12" hidden="1" x14ac:dyDescent="0.2">
      <c r="A189" s="21"/>
      <c r="B189" s="51">
        <v>0</v>
      </c>
      <c r="C189" s="45"/>
      <c r="D189" s="52">
        <v>0</v>
      </c>
      <c r="E189" s="53">
        <v>0</v>
      </c>
      <c r="F189" s="54"/>
      <c r="G189" s="87">
        <f t="shared" si="0"/>
        <v>0</v>
      </c>
    </row>
    <row r="190" spans="1:7" s="2" customFormat="1" ht="12" hidden="1" x14ac:dyDescent="0.2">
      <c r="A190" s="21"/>
      <c r="B190" s="51">
        <v>0</v>
      </c>
      <c r="C190" s="45"/>
      <c r="D190" s="52">
        <v>0</v>
      </c>
      <c r="E190" s="53">
        <v>0</v>
      </c>
      <c r="F190" s="54"/>
      <c r="G190" s="87">
        <f t="shared" si="0"/>
        <v>0</v>
      </c>
    </row>
    <row r="191" spans="1:7" s="2" customFormat="1" ht="12" hidden="1" x14ac:dyDescent="0.2">
      <c r="A191" s="21"/>
      <c r="B191" s="51">
        <v>0</v>
      </c>
      <c r="C191" s="45"/>
      <c r="D191" s="52">
        <v>0</v>
      </c>
      <c r="E191" s="53">
        <v>0</v>
      </c>
      <c r="F191" s="54"/>
      <c r="G191" s="87">
        <f t="shared" si="0"/>
        <v>0</v>
      </c>
    </row>
    <row r="192" spans="1:7" s="2" customFormat="1" ht="12" hidden="1" x14ac:dyDescent="0.2">
      <c r="A192" s="21"/>
      <c r="B192" s="51">
        <v>0</v>
      </c>
      <c r="C192" s="45"/>
      <c r="D192" s="52">
        <v>0</v>
      </c>
      <c r="E192" s="53">
        <v>0</v>
      </c>
      <c r="F192" s="54"/>
      <c r="G192" s="87">
        <f t="shared" si="0"/>
        <v>0</v>
      </c>
    </row>
    <row r="193" spans="1:7" s="2" customFormat="1" ht="12" hidden="1" x14ac:dyDescent="0.2">
      <c r="A193" s="21"/>
      <c r="B193" s="51">
        <v>0</v>
      </c>
      <c r="C193" s="45"/>
      <c r="D193" s="52">
        <v>0</v>
      </c>
      <c r="E193" s="53">
        <v>0</v>
      </c>
      <c r="F193" s="54"/>
      <c r="G193" s="87">
        <f t="shared" si="0"/>
        <v>0</v>
      </c>
    </row>
    <row r="194" spans="1:7" s="2" customFormat="1" ht="12" hidden="1" x14ac:dyDescent="0.2">
      <c r="A194" s="21"/>
      <c r="B194" s="51">
        <v>0</v>
      </c>
      <c r="C194" s="45"/>
      <c r="D194" s="52">
        <v>0</v>
      </c>
      <c r="E194" s="53">
        <v>0</v>
      </c>
      <c r="F194" s="54"/>
      <c r="G194" s="87">
        <f t="shared" si="0"/>
        <v>0</v>
      </c>
    </row>
    <row r="195" spans="1:7" s="2" customFormat="1" ht="12" hidden="1" x14ac:dyDescent="0.2">
      <c r="A195" s="21"/>
      <c r="B195" s="51">
        <v>0</v>
      </c>
      <c r="C195" s="45"/>
      <c r="D195" s="52">
        <v>0</v>
      </c>
      <c r="E195" s="53">
        <v>0</v>
      </c>
      <c r="F195" s="54"/>
      <c r="G195" s="87">
        <f t="shared" si="0"/>
        <v>0</v>
      </c>
    </row>
    <row r="196" spans="1:7" s="2" customFormat="1" ht="12" hidden="1" x14ac:dyDescent="0.2">
      <c r="A196" s="21"/>
      <c r="B196" s="51" t="s">
        <v>141</v>
      </c>
      <c r="C196" s="45"/>
      <c r="D196" s="52">
        <v>0</v>
      </c>
      <c r="E196" s="53" t="s">
        <v>50</v>
      </c>
      <c r="F196" s="54"/>
      <c r="G196" s="87">
        <f t="shared" si="0"/>
        <v>0</v>
      </c>
    </row>
    <row r="197" spans="1:7" s="2" customFormat="1" ht="12" hidden="1" customHeight="1" x14ac:dyDescent="0.2">
      <c r="A197" s="21"/>
      <c r="B197" s="51" t="s">
        <v>142</v>
      </c>
      <c r="C197" s="45"/>
      <c r="D197" s="52">
        <v>0</v>
      </c>
      <c r="E197" s="53" t="s">
        <v>50</v>
      </c>
      <c r="F197" s="54"/>
      <c r="G197" s="87">
        <f t="shared" si="0"/>
        <v>0</v>
      </c>
    </row>
    <row r="198" spans="1:7" s="2" customFormat="1" ht="12" hidden="1" x14ac:dyDescent="0.2">
      <c r="A198" s="21"/>
      <c r="B198" s="51">
        <v>0</v>
      </c>
      <c r="C198" s="45"/>
      <c r="D198" s="52">
        <v>0</v>
      </c>
      <c r="E198" s="53">
        <v>0</v>
      </c>
      <c r="F198" s="54"/>
      <c r="G198" s="87">
        <f t="shared" si="0"/>
        <v>0</v>
      </c>
    </row>
    <row r="199" spans="1:7" s="2" customFormat="1" ht="12" hidden="1" x14ac:dyDescent="0.2">
      <c r="A199" s="21"/>
      <c r="B199" s="51">
        <v>0</v>
      </c>
      <c r="C199" s="45"/>
      <c r="D199" s="52">
        <v>0</v>
      </c>
      <c r="E199" s="53">
        <v>0</v>
      </c>
      <c r="F199" s="54"/>
      <c r="G199" s="87">
        <f t="shared" si="0"/>
        <v>0</v>
      </c>
    </row>
    <row r="200" spans="1:7" s="2" customFormat="1" ht="12" hidden="1" x14ac:dyDescent="0.2">
      <c r="A200" s="21"/>
      <c r="B200" s="51">
        <v>0</v>
      </c>
      <c r="C200" s="45"/>
      <c r="D200" s="52">
        <v>0</v>
      </c>
      <c r="E200" s="53">
        <v>0</v>
      </c>
      <c r="F200" s="54"/>
      <c r="G200" s="87">
        <f t="shared" si="0"/>
        <v>0</v>
      </c>
    </row>
    <row r="201" spans="1:7" s="2" customFormat="1" ht="12" hidden="1" x14ac:dyDescent="0.2">
      <c r="A201" s="21"/>
      <c r="B201" s="51">
        <v>0</v>
      </c>
      <c r="C201" s="45"/>
      <c r="D201" s="52">
        <v>0</v>
      </c>
      <c r="E201" s="53">
        <v>0</v>
      </c>
      <c r="F201" s="54">
        <v>0</v>
      </c>
      <c r="G201" s="87">
        <f t="shared" si="0"/>
        <v>0</v>
      </c>
    </row>
    <row r="202" spans="1:7" s="2" customFormat="1" ht="12" hidden="1" x14ac:dyDescent="0.2">
      <c r="A202" s="21"/>
      <c r="B202" s="51">
        <v>0</v>
      </c>
      <c r="C202" s="45"/>
      <c r="D202" s="52">
        <v>0</v>
      </c>
      <c r="E202" s="53">
        <v>0</v>
      </c>
      <c r="F202" s="54"/>
      <c r="G202" s="87">
        <f t="shared" si="0"/>
        <v>0</v>
      </c>
    </row>
    <row r="203" spans="1:7" s="2" customFormat="1" ht="12" hidden="1" x14ac:dyDescent="0.2">
      <c r="A203" s="21"/>
      <c r="B203" s="51">
        <v>0</v>
      </c>
      <c r="C203" s="45"/>
      <c r="D203" s="52">
        <v>0</v>
      </c>
      <c r="E203" s="53">
        <v>0</v>
      </c>
      <c r="F203" s="54"/>
      <c r="G203" s="87">
        <f t="shared" si="0"/>
        <v>0</v>
      </c>
    </row>
    <row r="204" spans="1:7" s="2" customFormat="1" ht="12" hidden="1" x14ac:dyDescent="0.2">
      <c r="A204" s="21"/>
      <c r="B204" s="51">
        <v>0</v>
      </c>
      <c r="C204" s="45"/>
      <c r="D204" s="52">
        <v>0</v>
      </c>
      <c r="E204" s="53" t="s">
        <v>38</v>
      </c>
      <c r="F204" s="54">
        <v>0</v>
      </c>
      <c r="G204" s="87">
        <f t="shared" si="0"/>
        <v>0</v>
      </c>
    </row>
    <row r="205" spans="1:7" s="2" customFormat="1" ht="12" hidden="1" x14ac:dyDescent="0.2">
      <c r="A205" s="21"/>
      <c r="B205" s="51" t="s">
        <v>45</v>
      </c>
      <c r="C205" s="45">
        <v>2</v>
      </c>
      <c r="D205" s="52">
        <v>0</v>
      </c>
      <c r="E205" s="53" t="s">
        <v>28</v>
      </c>
      <c r="F205" s="54">
        <v>0</v>
      </c>
      <c r="G205" s="87">
        <f t="shared" si="0"/>
        <v>0</v>
      </c>
    </row>
    <row r="206" spans="1:7" s="2" customFormat="1" ht="12" hidden="1" x14ac:dyDescent="0.2">
      <c r="A206" s="21"/>
      <c r="B206" s="51">
        <v>0</v>
      </c>
      <c r="C206" s="45"/>
      <c r="D206" s="52">
        <v>0</v>
      </c>
      <c r="E206" s="53">
        <v>0</v>
      </c>
      <c r="F206" s="54">
        <v>0</v>
      </c>
      <c r="G206" s="87">
        <f t="shared" si="0"/>
        <v>0</v>
      </c>
    </row>
    <row r="207" spans="1:7" s="2" customFormat="1" ht="12" hidden="1" x14ac:dyDescent="0.2">
      <c r="A207" s="21"/>
      <c r="B207" s="51">
        <v>0</v>
      </c>
      <c r="C207" s="45"/>
      <c r="D207" s="52">
        <v>0</v>
      </c>
      <c r="E207" s="53">
        <v>0</v>
      </c>
      <c r="F207" s="54"/>
      <c r="G207" s="87">
        <f t="shared" si="0"/>
        <v>0</v>
      </c>
    </row>
    <row r="208" spans="1:7" s="2" customFormat="1" ht="12" hidden="1" x14ac:dyDescent="0.2">
      <c r="A208" s="21"/>
      <c r="B208" s="51">
        <v>0</v>
      </c>
      <c r="C208" s="45"/>
      <c r="D208" s="52">
        <v>0</v>
      </c>
      <c r="E208" s="53">
        <v>0</v>
      </c>
      <c r="F208" s="54"/>
      <c r="G208" s="87">
        <f t="shared" si="0"/>
        <v>0</v>
      </c>
    </row>
    <row r="209" spans="1:7" s="2" customFormat="1" ht="12" hidden="1" x14ac:dyDescent="0.2">
      <c r="A209" s="21"/>
      <c r="B209" s="51">
        <v>0</v>
      </c>
      <c r="C209" s="45"/>
      <c r="D209" s="52">
        <v>0</v>
      </c>
      <c r="E209" s="53" t="s">
        <v>38</v>
      </c>
      <c r="F209" s="54">
        <v>0</v>
      </c>
      <c r="G209" s="87">
        <f t="shared" si="0"/>
        <v>0</v>
      </c>
    </row>
    <row r="210" spans="1:7" s="2" customFormat="1" ht="23.25" customHeight="1" x14ac:dyDescent="0.2">
      <c r="A210" s="21"/>
      <c r="B210" s="51" t="s">
        <v>143</v>
      </c>
      <c r="C210" s="45">
        <v>1</v>
      </c>
      <c r="D210" s="52">
        <v>0.27879999999999999</v>
      </c>
      <c r="E210" s="53" t="s">
        <v>48</v>
      </c>
      <c r="F210" s="54">
        <v>6869.78</v>
      </c>
      <c r="G210" s="87">
        <f t="shared" si="0"/>
        <v>1915.29</v>
      </c>
    </row>
    <row r="211" spans="1:7" s="2" customFormat="1" ht="12" hidden="1" x14ac:dyDescent="0.2">
      <c r="A211" s="21"/>
      <c r="B211" s="51"/>
      <c r="C211" s="45"/>
      <c r="D211" s="52"/>
      <c r="E211" s="53"/>
      <c r="F211" s="54"/>
      <c r="G211" s="87"/>
    </row>
    <row r="212" spans="1:7" s="2" customFormat="1" ht="12" hidden="1" x14ac:dyDescent="0.2">
      <c r="A212" s="21"/>
      <c r="B212" s="51"/>
      <c r="C212" s="45"/>
      <c r="D212" s="52"/>
      <c r="E212" s="53"/>
      <c r="F212" s="54"/>
      <c r="G212" s="87"/>
    </row>
    <row r="213" spans="1:7" s="2" customFormat="1" ht="12" hidden="1" x14ac:dyDescent="0.2">
      <c r="A213" s="21"/>
      <c r="B213" s="51"/>
      <c r="C213" s="45"/>
      <c r="D213" s="52"/>
      <c r="E213" s="53"/>
      <c r="F213" s="54"/>
      <c r="G213" s="87"/>
    </row>
    <row r="214" spans="1:7" s="2" customFormat="1" ht="12" hidden="1" x14ac:dyDescent="0.2">
      <c r="A214" s="21"/>
      <c r="B214" s="51"/>
      <c r="C214" s="45"/>
      <c r="D214" s="52"/>
      <c r="E214" s="53"/>
      <c r="F214" s="54"/>
      <c r="G214" s="87"/>
    </row>
    <row r="215" spans="1:7" s="2" customFormat="1" ht="12" hidden="1" x14ac:dyDescent="0.2">
      <c r="A215" s="21"/>
      <c r="B215" s="51"/>
      <c r="C215" s="45"/>
      <c r="D215" s="52"/>
      <c r="E215" s="53"/>
      <c r="F215" s="54"/>
      <c r="G215" s="87"/>
    </row>
    <row r="216" spans="1:7" s="2" customFormat="1" ht="12" hidden="1" x14ac:dyDescent="0.2">
      <c r="A216" s="21"/>
      <c r="B216" s="51"/>
      <c r="C216" s="45"/>
      <c r="D216" s="52"/>
      <c r="E216" s="53"/>
      <c r="F216" s="54"/>
      <c r="G216" s="87"/>
    </row>
    <row r="217" spans="1:7" s="2" customFormat="1" ht="12" hidden="1" x14ac:dyDescent="0.2">
      <c r="A217" s="21"/>
      <c r="B217" s="51"/>
      <c r="C217" s="45"/>
      <c r="D217" s="52"/>
      <c r="E217" s="53"/>
      <c r="F217" s="54"/>
      <c r="G217" s="87"/>
    </row>
    <row r="218" spans="1:7" s="2" customFormat="1" ht="12" hidden="1" x14ac:dyDescent="0.2">
      <c r="A218" s="21"/>
      <c r="B218" s="51"/>
      <c r="C218" s="45"/>
      <c r="D218" s="52"/>
      <c r="E218" s="53"/>
      <c r="F218" s="54"/>
      <c r="G218" s="87"/>
    </row>
    <row r="219" spans="1:7" s="2" customFormat="1" ht="12" hidden="1" x14ac:dyDescent="0.2">
      <c r="A219" s="21"/>
      <c r="B219" s="51"/>
      <c r="C219" s="45"/>
      <c r="D219" s="52"/>
      <c r="E219" s="53"/>
      <c r="F219" s="54"/>
      <c r="G219" s="87"/>
    </row>
    <row r="220" spans="1:7" s="2" customFormat="1" ht="12" hidden="1" x14ac:dyDescent="0.2">
      <c r="A220" s="21"/>
      <c r="B220" s="51"/>
      <c r="C220" s="45"/>
      <c r="D220" s="52"/>
      <c r="E220" s="53"/>
      <c r="F220" s="54"/>
      <c r="G220" s="87"/>
    </row>
    <row r="221" spans="1:7" s="2" customFormat="1" ht="12" hidden="1" x14ac:dyDescent="0.2">
      <c r="A221" s="21"/>
      <c r="B221" s="51"/>
      <c r="C221" s="45"/>
      <c r="D221" s="52"/>
      <c r="E221" s="53"/>
      <c r="F221" s="54"/>
      <c r="G221" s="87"/>
    </row>
    <row r="222" spans="1:7" s="2" customFormat="1" ht="12" hidden="1" x14ac:dyDescent="0.2">
      <c r="A222" s="21"/>
      <c r="B222" s="51"/>
      <c r="C222" s="45"/>
      <c r="D222" s="52"/>
      <c r="E222" s="53"/>
      <c r="F222" s="54"/>
      <c r="G222" s="87"/>
    </row>
    <row r="223" spans="1:7" s="2" customFormat="1" ht="12" hidden="1" x14ac:dyDescent="0.2">
      <c r="A223" s="21"/>
      <c r="B223" s="55" t="s">
        <v>144</v>
      </c>
      <c r="C223" s="45"/>
      <c r="D223" s="52"/>
      <c r="E223" s="53"/>
      <c r="F223" s="54"/>
      <c r="G223" s="87"/>
    </row>
    <row r="224" spans="1:7" s="2" customFormat="1" ht="12" hidden="1" x14ac:dyDescent="0.2">
      <c r="A224" s="21"/>
      <c r="B224" s="51" t="s">
        <v>145</v>
      </c>
      <c r="C224" s="45">
        <v>1</v>
      </c>
      <c r="D224" s="52">
        <v>0</v>
      </c>
      <c r="E224" s="53" t="s">
        <v>146</v>
      </c>
      <c r="F224" s="54">
        <v>106.81</v>
      </c>
      <c r="G224" s="87">
        <f t="shared" ref="G224" si="1">ROUND(C224*D224*F224,2)</f>
        <v>0</v>
      </c>
    </row>
    <row r="225" spans="1:9" s="2" customFormat="1" ht="12" x14ac:dyDescent="0.2">
      <c r="A225" s="21"/>
      <c r="B225" s="55" t="s">
        <v>147</v>
      </c>
      <c r="C225" s="45"/>
      <c r="D225" s="52"/>
      <c r="E225" s="53"/>
      <c r="F225" s="54"/>
      <c r="G225" s="87"/>
    </row>
    <row r="226" spans="1:9" s="2" customFormat="1" ht="24" hidden="1" x14ac:dyDescent="0.2">
      <c r="A226" s="21"/>
      <c r="B226" s="55" t="s">
        <v>148</v>
      </c>
      <c r="C226" s="45"/>
      <c r="D226" s="52"/>
      <c r="E226" s="53"/>
      <c r="F226" s="54"/>
      <c r="G226" s="87"/>
    </row>
    <row r="227" spans="1:9" s="2" customFormat="1" ht="37.5" hidden="1" customHeight="1" x14ac:dyDescent="0.2">
      <c r="A227" s="21">
        <v>1</v>
      </c>
      <c r="B227" s="51" t="s">
        <v>149</v>
      </c>
      <c r="C227" s="45">
        <v>1</v>
      </c>
      <c r="D227" s="52">
        <v>0</v>
      </c>
      <c r="E227" s="53" t="s">
        <v>91</v>
      </c>
      <c r="F227" s="54">
        <v>0</v>
      </c>
      <c r="G227" s="87">
        <f t="shared" ref="G227" si="2">ROUND(C227*D227*F227,2)</f>
        <v>0</v>
      </c>
    </row>
    <row r="228" spans="1:9" s="2" customFormat="1" ht="12" x14ac:dyDescent="0.2">
      <c r="A228" s="21"/>
      <c r="B228" s="55" t="s">
        <v>150</v>
      </c>
      <c r="C228" s="45"/>
      <c r="D228" s="52"/>
      <c r="E228" s="53"/>
      <c r="F228" s="54"/>
      <c r="G228" s="87"/>
    </row>
    <row r="229" spans="1:9" s="2" customFormat="1" ht="12" hidden="1" x14ac:dyDescent="0.2">
      <c r="A229" s="21"/>
      <c r="B229" s="55">
        <v>0</v>
      </c>
      <c r="C229" s="45"/>
      <c r="D229" s="52"/>
      <c r="E229" s="53"/>
      <c r="F229" s="54"/>
      <c r="G229" s="87"/>
    </row>
    <row r="230" spans="1:9" s="2" customFormat="1" ht="36" x14ac:dyDescent="0.2">
      <c r="A230" s="21"/>
      <c r="B230" s="51" t="s">
        <v>151</v>
      </c>
      <c r="C230" s="45">
        <v>1</v>
      </c>
      <c r="D230" s="52">
        <v>65</v>
      </c>
      <c r="E230" s="53" t="s">
        <v>50</v>
      </c>
      <c r="F230" s="54">
        <v>77</v>
      </c>
      <c r="G230" s="87">
        <f t="shared" ref="G230:G231" si="3">ROUND(C230*D230*F230,2)</f>
        <v>5005</v>
      </c>
      <c r="H230" s="56"/>
      <c r="I230" s="56"/>
    </row>
    <row r="231" spans="1:9" s="2" customFormat="1" ht="12" hidden="1" x14ac:dyDescent="0.2">
      <c r="A231" s="21"/>
      <c r="B231" s="51" t="s">
        <v>152</v>
      </c>
      <c r="C231" s="45">
        <v>1</v>
      </c>
      <c r="D231" s="52">
        <v>0</v>
      </c>
      <c r="E231" s="53" t="s">
        <v>50</v>
      </c>
      <c r="F231" s="54">
        <v>207.28</v>
      </c>
      <c r="G231" s="87">
        <f t="shared" si="3"/>
        <v>0</v>
      </c>
    </row>
    <row r="232" spans="1:9" s="2" customFormat="1" ht="12" x14ac:dyDescent="0.2">
      <c r="A232" s="21"/>
      <c r="B232" s="55" t="s">
        <v>153</v>
      </c>
      <c r="C232" s="45"/>
      <c r="D232" s="57"/>
      <c r="E232" s="53"/>
      <c r="F232" s="54"/>
      <c r="G232" s="87"/>
    </row>
    <row r="233" spans="1:9" s="2" customFormat="1" ht="12" hidden="1" x14ac:dyDescent="0.2">
      <c r="A233" s="21"/>
      <c r="B233" s="55">
        <v>0</v>
      </c>
      <c r="C233" s="45"/>
      <c r="D233" s="57"/>
      <c r="E233" s="53"/>
      <c r="F233" s="54"/>
      <c r="G233" s="87"/>
    </row>
    <row r="234" spans="1:9" s="2" customFormat="1" ht="36" x14ac:dyDescent="0.2">
      <c r="A234" s="58"/>
      <c r="B234" s="51" t="s">
        <v>154</v>
      </c>
      <c r="C234" s="45">
        <v>1</v>
      </c>
      <c r="D234" s="52">
        <v>69</v>
      </c>
      <c r="E234" s="53" t="s">
        <v>50</v>
      </c>
      <c r="F234" s="54">
        <v>77</v>
      </c>
      <c r="G234" s="87">
        <f t="shared" ref="G234:G236" si="4">ROUND(C234*D234*F234,2)</f>
        <v>5313</v>
      </c>
    </row>
    <row r="235" spans="1:9" s="2" customFormat="1" ht="12" hidden="1" x14ac:dyDescent="0.2">
      <c r="A235" s="58"/>
      <c r="B235" s="55" t="s">
        <v>155</v>
      </c>
      <c r="C235" s="30"/>
      <c r="D235" s="57">
        <v>0</v>
      </c>
      <c r="E235" s="53" t="s">
        <v>38</v>
      </c>
      <c r="F235" s="54">
        <v>0</v>
      </c>
      <c r="G235" s="87">
        <f t="shared" si="4"/>
        <v>0</v>
      </c>
    </row>
    <row r="236" spans="1:9" s="2" customFormat="1" ht="24" hidden="1" x14ac:dyDescent="0.2">
      <c r="A236" s="58"/>
      <c r="B236" s="51" t="s">
        <v>156</v>
      </c>
      <c r="C236" s="45">
        <v>1</v>
      </c>
      <c r="D236" s="52">
        <v>0</v>
      </c>
      <c r="E236" s="53" t="s">
        <v>75</v>
      </c>
      <c r="F236" s="54">
        <v>199.04</v>
      </c>
      <c r="G236" s="87">
        <f t="shared" si="4"/>
        <v>0</v>
      </c>
    </row>
    <row r="237" spans="1:9" s="2" customFormat="1" ht="12" x14ac:dyDescent="0.2">
      <c r="A237" s="59"/>
      <c r="B237" s="55" t="s">
        <v>157</v>
      </c>
      <c r="C237" s="30"/>
      <c r="D237" s="52"/>
      <c r="E237" s="53"/>
      <c r="F237" s="54"/>
      <c r="G237" s="87"/>
    </row>
    <row r="238" spans="1:9" s="2" customFormat="1" ht="24" hidden="1" customHeight="1" x14ac:dyDescent="0.2">
      <c r="A238" s="59"/>
      <c r="B238" s="55">
        <v>0</v>
      </c>
      <c r="C238" s="30"/>
      <c r="D238" s="52"/>
      <c r="E238" s="53"/>
      <c r="F238" s="54"/>
      <c r="G238" s="87"/>
    </row>
    <row r="239" spans="1:9" s="2" customFormat="1" ht="24" x14ac:dyDescent="0.2">
      <c r="A239" s="59"/>
      <c r="B239" s="51" t="s">
        <v>158</v>
      </c>
      <c r="C239" s="45">
        <v>1</v>
      </c>
      <c r="D239" s="52">
        <v>112</v>
      </c>
      <c r="E239" s="53" t="s">
        <v>50</v>
      </c>
      <c r="F239" s="54">
        <v>50.07</v>
      </c>
      <c r="G239" s="87">
        <f t="shared" ref="G239:G244" si="5">ROUND(C239*D239*F239,2)</f>
        <v>5607.84</v>
      </c>
    </row>
    <row r="240" spans="1:9" s="2" customFormat="1" ht="24" x14ac:dyDescent="0.2">
      <c r="A240" s="59"/>
      <c r="B240" s="51" t="s">
        <v>159</v>
      </c>
      <c r="C240" s="45">
        <v>1</v>
      </c>
      <c r="D240" s="52">
        <v>0.223</v>
      </c>
      <c r="E240" s="53" t="s">
        <v>59</v>
      </c>
      <c r="F240" s="54">
        <v>6492.1425894058921</v>
      </c>
      <c r="G240" s="87">
        <f t="shared" si="5"/>
        <v>1447.75</v>
      </c>
    </row>
    <row r="241" spans="1:7" s="2" customFormat="1" ht="29.25" customHeight="1" x14ac:dyDescent="0.2">
      <c r="A241" s="59"/>
      <c r="B241" s="51" t="s">
        <v>160</v>
      </c>
      <c r="C241" s="45">
        <v>1</v>
      </c>
      <c r="D241" s="52">
        <v>1.3440000000000001</v>
      </c>
      <c r="E241" s="53" t="s">
        <v>161</v>
      </c>
      <c r="F241" s="54">
        <v>2597.02</v>
      </c>
      <c r="G241" s="87">
        <f t="shared" si="5"/>
        <v>3490.39</v>
      </c>
    </row>
    <row r="242" spans="1:7" s="2" customFormat="1" ht="12" x14ac:dyDescent="0.2">
      <c r="A242" s="59"/>
      <c r="B242" s="51" t="s">
        <v>162</v>
      </c>
      <c r="C242" s="46">
        <v>15</v>
      </c>
      <c r="D242" s="57">
        <v>1</v>
      </c>
      <c r="E242" s="53" t="s">
        <v>50</v>
      </c>
      <c r="F242" s="54">
        <v>389.5</v>
      </c>
      <c r="G242" s="87">
        <f t="shared" si="5"/>
        <v>5842.5</v>
      </c>
    </row>
    <row r="243" spans="1:7" s="2" customFormat="1" ht="24" hidden="1" x14ac:dyDescent="0.2">
      <c r="A243" s="59"/>
      <c r="B243" s="51" t="s">
        <v>62</v>
      </c>
      <c r="C243" s="45">
        <v>1</v>
      </c>
      <c r="D243" s="52">
        <v>0</v>
      </c>
      <c r="E243" s="53" t="s">
        <v>63</v>
      </c>
      <c r="F243" s="54">
        <v>2175.58</v>
      </c>
      <c r="G243" s="87">
        <f t="shared" si="5"/>
        <v>0</v>
      </c>
    </row>
    <row r="244" spans="1:7" s="2" customFormat="1" ht="24" hidden="1" x14ac:dyDescent="0.2">
      <c r="A244" s="59"/>
      <c r="B244" s="51" t="s">
        <v>64</v>
      </c>
      <c r="C244" s="45">
        <v>1</v>
      </c>
      <c r="D244" s="52">
        <v>0</v>
      </c>
      <c r="E244" s="53" t="s">
        <v>163</v>
      </c>
      <c r="F244" s="54">
        <v>1260.72</v>
      </c>
      <c r="G244" s="87">
        <f t="shared" si="5"/>
        <v>0</v>
      </c>
    </row>
    <row r="245" spans="1:7" s="2" customFormat="1" ht="12" hidden="1" x14ac:dyDescent="0.2">
      <c r="A245" s="58"/>
      <c r="B245" s="51"/>
      <c r="C245" s="30"/>
      <c r="D245" s="52"/>
      <c r="E245" s="53"/>
      <c r="F245" s="54"/>
      <c r="G245" s="87"/>
    </row>
    <row r="246" spans="1:7" s="2" customFormat="1" ht="12" hidden="1" x14ac:dyDescent="0.2">
      <c r="A246" s="58"/>
      <c r="B246" s="51" t="s">
        <v>66</v>
      </c>
      <c r="C246" s="45">
        <v>1</v>
      </c>
      <c r="D246" s="52">
        <v>0</v>
      </c>
      <c r="E246" s="53" t="s">
        <v>50</v>
      </c>
      <c r="F246" s="54">
        <v>161.82</v>
      </c>
      <c r="G246" s="87">
        <f t="shared" ref="G246:G250" si="6">ROUND(C246*D246*F246,2)</f>
        <v>0</v>
      </c>
    </row>
    <row r="247" spans="1:7" s="2" customFormat="1" ht="12" x14ac:dyDescent="0.2">
      <c r="A247" s="58"/>
      <c r="B247" s="51" t="s">
        <v>164</v>
      </c>
      <c r="C247" s="45">
        <v>1</v>
      </c>
      <c r="D247" s="52">
        <v>18</v>
      </c>
      <c r="E247" s="53" t="s">
        <v>67</v>
      </c>
      <c r="F247" s="54">
        <v>912.13</v>
      </c>
      <c r="G247" s="87">
        <f t="shared" si="6"/>
        <v>16418.34</v>
      </c>
    </row>
    <row r="248" spans="1:7" s="2" customFormat="1" ht="24" x14ac:dyDescent="0.2">
      <c r="A248" s="58"/>
      <c r="B248" s="51" t="s">
        <v>69</v>
      </c>
      <c r="C248" s="45">
        <v>1</v>
      </c>
      <c r="D248" s="52">
        <v>15</v>
      </c>
      <c r="E248" s="53" t="s">
        <v>70</v>
      </c>
      <c r="F248" s="54">
        <v>337.76</v>
      </c>
      <c r="G248" s="87">
        <f t="shared" si="6"/>
        <v>5066.3999999999996</v>
      </c>
    </row>
    <row r="249" spans="1:7" s="2" customFormat="1" ht="12" hidden="1" x14ac:dyDescent="0.2">
      <c r="A249" s="58"/>
      <c r="B249" s="51" t="s">
        <v>165</v>
      </c>
      <c r="C249" s="45">
        <v>1</v>
      </c>
      <c r="D249" s="52">
        <v>0</v>
      </c>
      <c r="E249" s="53" t="s">
        <v>50</v>
      </c>
      <c r="F249" s="54">
        <v>649.21</v>
      </c>
      <c r="G249" s="87">
        <f t="shared" si="6"/>
        <v>0</v>
      </c>
    </row>
    <row r="250" spans="1:7" s="2" customFormat="1" ht="12" x14ac:dyDescent="0.2">
      <c r="A250" s="58"/>
      <c r="B250" s="51" t="s">
        <v>166</v>
      </c>
      <c r="C250" s="45">
        <v>1</v>
      </c>
      <c r="D250" s="52">
        <v>1</v>
      </c>
      <c r="E250" s="53" t="s">
        <v>50</v>
      </c>
      <c r="F250" s="54">
        <v>258.56</v>
      </c>
      <c r="G250" s="87">
        <f t="shared" si="6"/>
        <v>258.56</v>
      </c>
    </row>
    <row r="251" spans="1:7" s="2" customFormat="1" ht="12" hidden="1" x14ac:dyDescent="0.2">
      <c r="A251" s="58"/>
      <c r="B251" s="51"/>
      <c r="C251" s="30"/>
      <c r="D251" s="52"/>
      <c r="E251" s="53"/>
      <c r="F251" s="54"/>
      <c r="G251" s="87"/>
    </row>
    <row r="252" spans="1:7" s="2" customFormat="1" ht="12" hidden="1" x14ac:dyDescent="0.2">
      <c r="A252" s="58"/>
      <c r="B252" s="51"/>
      <c r="C252" s="30"/>
      <c r="D252" s="52"/>
      <c r="E252" s="53"/>
      <c r="F252" s="54"/>
      <c r="G252" s="87"/>
    </row>
    <row r="253" spans="1:7" s="2" customFormat="1" ht="12" hidden="1" x14ac:dyDescent="0.2">
      <c r="A253" s="58"/>
      <c r="B253" s="51"/>
      <c r="C253" s="30"/>
      <c r="D253" s="52"/>
      <c r="E253" s="53"/>
      <c r="F253" s="54"/>
      <c r="G253" s="87"/>
    </row>
    <row r="254" spans="1:7" s="2" customFormat="1" ht="12" x14ac:dyDescent="0.2">
      <c r="A254" s="58"/>
      <c r="B254" s="55" t="s">
        <v>167</v>
      </c>
      <c r="C254" s="30"/>
      <c r="D254" s="52"/>
      <c r="E254" s="53"/>
      <c r="F254" s="54"/>
      <c r="G254" s="87"/>
    </row>
    <row r="255" spans="1:7" s="2" customFormat="1" ht="12" x14ac:dyDescent="0.2">
      <c r="A255" s="58"/>
      <c r="B255" s="51" t="s">
        <v>61</v>
      </c>
      <c r="C255" s="45">
        <v>1</v>
      </c>
      <c r="D255" s="57">
        <v>4</v>
      </c>
      <c r="E255" s="53" t="s">
        <v>50</v>
      </c>
      <c r="F255" s="54">
        <v>976.74</v>
      </c>
      <c r="G255" s="87">
        <f t="shared" ref="G255:G260" si="7">ROUND(C255*D255*F255,2)</f>
        <v>3906.96</v>
      </c>
    </row>
    <row r="256" spans="1:7" s="2" customFormat="1" ht="12" hidden="1" x14ac:dyDescent="0.2">
      <c r="A256" s="58"/>
      <c r="B256" s="51" t="s">
        <v>168</v>
      </c>
      <c r="C256" s="45">
        <v>1</v>
      </c>
      <c r="D256" s="57">
        <v>0</v>
      </c>
      <c r="E256" s="53" t="s">
        <v>50</v>
      </c>
      <c r="F256" s="54">
        <v>614.95000000000005</v>
      </c>
      <c r="G256" s="87">
        <f t="shared" si="7"/>
        <v>0</v>
      </c>
    </row>
    <row r="257" spans="1:7" s="2" customFormat="1" ht="12" x14ac:dyDescent="0.2">
      <c r="A257" s="58"/>
      <c r="B257" s="51" t="s">
        <v>169</v>
      </c>
      <c r="C257" s="45">
        <v>1</v>
      </c>
      <c r="D257" s="57">
        <v>1</v>
      </c>
      <c r="E257" s="53" t="s">
        <v>50</v>
      </c>
      <c r="F257" s="54">
        <v>14564.98</v>
      </c>
      <c r="G257" s="87">
        <f t="shared" si="7"/>
        <v>14564.98</v>
      </c>
    </row>
    <row r="258" spans="1:7" s="2" customFormat="1" ht="12" hidden="1" x14ac:dyDescent="0.2">
      <c r="A258" s="58"/>
      <c r="B258" s="51" t="s">
        <v>170</v>
      </c>
      <c r="C258" s="45">
        <v>1</v>
      </c>
      <c r="D258" s="57">
        <v>0</v>
      </c>
      <c r="E258" s="53" t="s">
        <v>50</v>
      </c>
      <c r="F258" s="54">
        <v>8478.2000000000007</v>
      </c>
      <c r="G258" s="87">
        <f t="shared" si="7"/>
        <v>0</v>
      </c>
    </row>
    <row r="259" spans="1:7" s="2" customFormat="1" ht="12" hidden="1" x14ac:dyDescent="0.2">
      <c r="A259" s="58"/>
      <c r="B259" s="51" t="s">
        <v>171</v>
      </c>
      <c r="C259" s="45">
        <v>1</v>
      </c>
      <c r="D259" s="52">
        <v>0</v>
      </c>
      <c r="E259" s="53" t="s">
        <v>50</v>
      </c>
      <c r="F259" s="54">
        <v>0</v>
      </c>
      <c r="G259" s="87">
        <f t="shared" si="7"/>
        <v>0</v>
      </c>
    </row>
    <row r="260" spans="1:7" s="2" customFormat="1" ht="12" hidden="1" x14ac:dyDescent="0.2">
      <c r="A260" s="58"/>
      <c r="B260" s="51">
        <v>0</v>
      </c>
      <c r="C260" s="45">
        <v>1</v>
      </c>
      <c r="D260" s="52">
        <v>0</v>
      </c>
      <c r="E260" s="53">
        <v>0</v>
      </c>
      <c r="F260" s="54">
        <v>0</v>
      </c>
      <c r="G260" s="87">
        <f t="shared" si="7"/>
        <v>0</v>
      </c>
    </row>
    <row r="261" spans="1:7" s="2" customFormat="1" ht="12" x14ac:dyDescent="0.2">
      <c r="A261" s="58"/>
      <c r="B261" s="55" t="s">
        <v>172</v>
      </c>
      <c r="C261" s="30"/>
      <c r="D261" s="52"/>
      <c r="E261" s="53"/>
      <c r="F261" s="54"/>
      <c r="G261" s="87"/>
    </row>
    <row r="262" spans="1:7" s="2" customFormat="1" ht="12" hidden="1" x14ac:dyDescent="0.2">
      <c r="A262" s="58"/>
      <c r="B262" s="55">
        <v>0</v>
      </c>
      <c r="C262" s="30"/>
      <c r="D262" s="52"/>
      <c r="E262" s="53"/>
      <c r="F262" s="54"/>
      <c r="G262" s="87"/>
    </row>
    <row r="263" spans="1:7" s="2" customFormat="1" ht="24" x14ac:dyDescent="0.2">
      <c r="A263" s="58"/>
      <c r="B263" s="51" t="s">
        <v>173</v>
      </c>
      <c r="C263" s="45">
        <v>1</v>
      </c>
      <c r="D263" s="52">
        <v>0.67200000000000004</v>
      </c>
      <c r="E263" s="53" t="s">
        <v>78</v>
      </c>
      <c r="F263" s="54">
        <v>5280.75</v>
      </c>
      <c r="G263" s="87">
        <f>ROUND(C263*D263*F263,2)</f>
        <v>3548.66</v>
      </c>
    </row>
    <row r="264" spans="1:7" s="2" customFormat="1" ht="24" x14ac:dyDescent="0.2">
      <c r="A264" s="58"/>
      <c r="B264" s="51" t="s">
        <v>79</v>
      </c>
      <c r="C264" s="45">
        <v>1</v>
      </c>
      <c r="D264" s="52">
        <v>0.2</v>
      </c>
      <c r="E264" s="53" t="s">
        <v>80</v>
      </c>
      <c r="F264" s="54">
        <v>5939.05</v>
      </c>
      <c r="G264" s="87">
        <f t="shared" ref="G264:G281" si="8">ROUND(C264*D264*F264,2)</f>
        <v>1187.81</v>
      </c>
    </row>
    <row r="265" spans="1:7" s="2" customFormat="1" ht="12" x14ac:dyDescent="0.2">
      <c r="A265" s="58"/>
      <c r="B265" s="51" t="s">
        <v>81</v>
      </c>
      <c r="C265" s="45">
        <v>1</v>
      </c>
      <c r="D265" s="52">
        <v>6</v>
      </c>
      <c r="E265" s="53" t="s">
        <v>50</v>
      </c>
      <c r="F265" s="54">
        <v>67.62</v>
      </c>
      <c r="G265" s="87">
        <f t="shared" si="8"/>
        <v>405.72</v>
      </c>
    </row>
    <row r="266" spans="1:7" s="2" customFormat="1" ht="12" hidden="1" x14ac:dyDescent="0.2">
      <c r="A266" s="58"/>
      <c r="B266" s="51" t="s">
        <v>174</v>
      </c>
      <c r="C266" s="45">
        <v>1</v>
      </c>
      <c r="D266" s="52">
        <v>0</v>
      </c>
      <c r="E266" s="53" t="s">
        <v>50</v>
      </c>
      <c r="F266" s="54"/>
      <c r="G266" s="87">
        <f t="shared" si="8"/>
        <v>0</v>
      </c>
    </row>
    <row r="267" spans="1:7" s="2" customFormat="1" ht="12" hidden="1" x14ac:dyDescent="0.2">
      <c r="A267" s="58"/>
      <c r="B267" s="51" t="s">
        <v>175</v>
      </c>
      <c r="C267" s="45">
        <v>1</v>
      </c>
      <c r="D267" s="52">
        <v>0</v>
      </c>
      <c r="E267" s="53" t="s">
        <v>50</v>
      </c>
      <c r="F267" s="54"/>
      <c r="G267" s="87">
        <f t="shared" si="8"/>
        <v>0</v>
      </c>
    </row>
    <row r="268" spans="1:7" s="2" customFormat="1" ht="12" hidden="1" x14ac:dyDescent="0.2">
      <c r="A268" s="58"/>
      <c r="B268" s="51" t="s">
        <v>176</v>
      </c>
      <c r="C268" s="45">
        <v>1</v>
      </c>
      <c r="D268" s="52">
        <v>0</v>
      </c>
      <c r="E268" s="53" t="s">
        <v>50</v>
      </c>
      <c r="F268" s="54"/>
      <c r="G268" s="87">
        <f t="shared" si="8"/>
        <v>0</v>
      </c>
    </row>
    <row r="269" spans="1:7" s="2" customFormat="1" ht="12" hidden="1" x14ac:dyDescent="0.2">
      <c r="A269" s="58"/>
      <c r="B269" s="51" t="s">
        <v>177</v>
      </c>
      <c r="C269" s="45">
        <v>1</v>
      </c>
      <c r="D269" s="52">
        <v>0</v>
      </c>
      <c r="E269" s="53" t="s">
        <v>50</v>
      </c>
      <c r="F269" s="54"/>
      <c r="G269" s="87">
        <f t="shared" si="8"/>
        <v>0</v>
      </c>
    </row>
    <row r="270" spans="1:7" s="2" customFormat="1" ht="12" hidden="1" x14ac:dyDescent="0.2">
      <c r="A270" s="58"/>
      <c r="B270" s="51" t="s">
        <v>178</v>
      </c>
      <c r="C270" s="45">
        <v>1</v>
      </c>
      <c r="D270" s="52">
        <v>0</v>
      </c>
      <c r="E270" s="53" t="s">
        <v>50</v>
      </c>
      <c r="F270" s="54"/>
      <c r="G270" s="87">
        <f t="shared" si="8"/>
        <v>0</v>
      </c>
    </row>
    <row r="271" spans="1:7" s="2" customFormat="1" ht="12" x14ac:dyDescent="0.2">
      <c r="A271" s="58"/>
      <c r="B271" s="51" t="s">
        <v>84</v>
      </c>
      <c r="C271" s="45">
        <v>1</v>
      </c>
      <c r="D271" s="52">
        <v>20</v>
      </c>
      <c r="E271" s="53" t="s">
        <v>50</v>
      </c>
      <c r="F271" s="54">
        <v>230.99</v>
      </c>
      <c r="G271" s="87">
        <f t="shared" si="8"/>
        <v>4619.8</v>
      </c>
    </row>
    <row r="272" spans="1:7" s="2" customFormat="1" ht="12" hidden="1" x14ac:dyDescent="0.2">
      <c r="A272" s="58"/>
      <c r="B272" s="51">
        <v>0</v>
      </c>
      <c r="C272" s="45">
        <v>1</v>
      </c>
      <c r="D272" s="52">
        <v>0</v>
      </c>
      <c r="E272" s="53">
        <v>0</v>
      </c>
      <c r="F272" s="54"/>
      <c r="G272" s="87">
        <f t="shared" si="8"/>
        <v>0</v>
      </c>
    </row>
    <row r="273" spans="1:7" s="2" customFormat="1" ht="12" hidden="1" x14ac:dyDescent="0.2">
      <c r="A273" s="58"/>
      <c r="B273" s="51">
        <v>0</v>
      </c>
      <c r="C273" s="45">
        <v>1</v>
      </c>
      <c r="D273" s="52">
        <v>0</v>
      </c>
      <c r="E273" s="53">
        <v>0</v>
      </c>
      <c r="F273" s="54"/>
      <c r="G273" s="87">
        <f t="shared" si="8"/>
        <v>0</v>
      </c>
    </row>
    <row r="274" spans="1:7" s="2" customFormat="1" ht="12" x14ac:dyDescent="0.2">
      <c r="A274" s="58"/>
      <c r="B274" s="51" t="s">
        <v>179</v>
      </c>
      <c r="C274" s="45">
        <v>1</v>
      </c>
      <c r="D274" s="52">
        <v>1</v>
      </c>
      <c r="E274" s="53" t="s">
        <v>50</v>
      </c>
      <c r="F274" s="54">
        <v>405.64</v>
      </c>
      <c r="G274" s="87">
        <f t="shared" si="8"/>
        <v>405.64</v>
      </c>
    </row>
    <row r="275" spans="1:7" s="2" customFormat="1" ht="12" hidden="1" x14ac:dyDescent="0.2">
      <c r="A275" s="58"/>
      <c r="B275" s="51">
        <v>0</v>
      </c>
      <c r="C275" s="45">
        <v>1</v>
      </c>
      <c r="D275" s="52">
        <v>0</v>
      </c>
      <c r="E275" s="53">
        <v>0</v>
      </c>
      <c r="F275" s="54"/>
      <c r="G275" s="87">
        <f t="shared" si="8"/>
        <v>0</v>
      </c>
    </row>
    <row r="276" spans="1:7" s="2" customFormat="1" ht="12" hidden="1" x14ac:dyDescent="0.2">
      <c r="A276" s="58"/>
      <c r="B276" s="51" t="s">
        <v>180</v>
      </c>
      <c r="C276" s="45">
        <v>1</v>
      </c>
      <c r="D276" s="52">
        <v>0</v>
      </c>
      <c r="E276" s="53" t="s">
        <v>181</v>
      </c>
      <c r="F276" s="54"/>
      <c r="G276" s="87">
        <f t="shared" si="8"/>
        <v>0</v>
      </c>
    </row>
    <row r="277" spans="1:7" s="2" customFormat="1" ht="12" hidden="1" x14ac:dyDescent="0.2">
      <c r="A277" s="58"/>
      <c r="B277" s="51" t="s">
        <v>182</v>
      </c>
      <c r="C277" s="45">
        <v>1</v>
      </c>
      <c r="D277" s="52">
        <v>0</v>
      </c>
      <c r="E277" s="53" t="s">
        <v>50</v>
      </c>
      <c r="F277" s="54"/>
      <c r="G277" s="87">
        <f t="shared" si="8"/>
        <v>0</v>
      </c>
    </row>
    <row r="278" spans="1:7" s="2" customFormat="1" ht="12" x14ac:dyDescent="0.2">
      <c r="A278" s="58"/>
      <c r="B278" s="51" t="s">
        <v>127</v>
      </c>
      <c r="C278" s="45">
        <v>1</v>
      </c>
      <c r="D278" s="52">
        <v>2</v>
      </c>
      <c r="E278" s="53" t="s">
        <v>50</v>
      </c>
      <c r="F278" s="54">
        <v>489.13</v>
      </c>
      <c r="G278" s="87">
        <f t="shared" si="8"/>
        <v>978.26</v>
      </c>
    </row>
    <row r="279" spans="1:7" s="2" customFormat="1" ht="12" x14ac:dyDescent="0.2">
      <c r="A279" s="58"/>
      <c r="B279" s="51" t="s">
        <v>128</v>
      </c>
      <c r="C279" s="45">
        <v>1</v>
      </c>
      <c r="D279" s="52">
        <v>13</v>
      </c>
      <c r="E279" s="53" t="s">
        <v>50</v>
      </c>
      <c r="F279" s="54">
        <v>107.99</v>
      </c>
      <c r="G279" s="87">
        <f t="shared" si="8"/>
        <v>1403.87</v>
      </c>
    </row>
    <row r="280" spans="1:7" s="2" customFormat="1" ht="12" x14ac:dyDescent="0.2">
      <c r="A280" s="58"/>
      <c r="B280" s="51" t="s">
        <v>129</v>
      </c>
      <c r="C280" s="45">
        <v>1</v>
      </c>
      <c r="D280" s="52">
        <v>26</v>
      </c>
      <c r="E280" s="53" t="s">
        <v>50</v>
      </c>
      <c r="F280" s="54">
        <v>49.57</v>
      </c>
      <c r="G280" s="87">
        <f t="shared" si="8"/>
        <v>1288.82</v>
      </c>
    </row>
    <row r="281" spans="1:7" s="2" customFormat="1" ht="12" hidden="1" x14ac:dyDescent="0.2">
      <c r="A281" s="58"/>
      <c r="B281" s="51"/>
      <c r="C281" s="45">
        <v>1</v>
      </c>
      <c r="D281" s="52">
        <v>0</v>
      </c>
      <c r="E281" s="53">
        <v>0</v>
      </c>
      <c r="F281" s="54">
        <v>0</v>
      </c>
      <c r="G281" s="87">
        <f t="shared" si="8"/>
        <v>0</v>
      </c>
    </row>
    <row r="282" spans="1:7" s="2" customFormat="1" ht="12" customHeight="1" x14ac:dyDescent="0.2">
      <c r="A282" s="58"/>
      <c r="B282" s="55" t="s">
        <v>183</v>
      </c>
      <c r="C282" s="30"/>
      <c r="D282" s="52"/>
      <c r="E282" s="53"/>
      <c r="F282" s="54"/>
      <c r="G282" s="87"/>
    </row>
    <row r="283" spans="1:7" s="2" customFormat="1" ht="12" hidden="1" x14ac:dyDescent="0.2">
      <c r="A283" s="58"/>
      <c r="B283" s="55">
        <v>0</v>
      </c>
      <c r="C283" s="30"/>
      <c r="D283" s="52"/>
      <c r="E283" s="53"/>
      <c r="F283" s="54"/>
      <c r="G283" s="87"/>
    </row>
    <row r="284" spans="1:7" s="2" customFormat="1" ht="24" customHeight="1" x14ac:dyDescent="0.2">
      <c r="A284" s="58"/>
      <c r="B284" s="51" t="s">
        <v>184</v>
      </c>
      <c r="C284" s="45">
        <v>86</v>
      </c>
      <c r="D284" s="52">
        <v>258.60000000000002</v>
      </c>
      <c r="E284" s="60" t="s">
        <v>38</v>
      </c>
      <c r="F284" s="54">
        <v>0</v>
      </c>
      <c r="G284" s="97">
        <v>41150.875340437196</v>
      </c>
    </row>
    <row r="285" spans="1:7" s="2" customFormat="1" ht="24" x14ac:dyDescent="0.2">
      <c r="A285" s="58"/>
      <c r="B285" s="51" t="s">
        <v>185</v>
      </c>
      <c r="C285" s="45">
        <v>49</v>
      </c>
      <c r="D285" s="52">
        <v>172.4</v>
      </c>
      <c r="E285" s="60" t="s">
        <v>38</v>
      </c>
      <c r="F285" s="54">
        <v>0</v>
      </c>
      <c r="G285" s="98"/>
    </row>
    <row r="286" spans="1:7" s="2" customFormat="1" ht="12.75" customHeight="1" x14ac:dyDescent="0.2">
      <c r="A286" s="58"/>
      <c r="B286" s="61" t="s">
        <v>186</v>
      </c>
      <c r="C286" s="45">
        <v>8</v>
      </c>
      <c r="D286" s="52">
        <v>258.60000000000002</v>
      </c>
      <c r="E286" s="60" t="s">
        <v>38</v>
      </c>
      <c r="F286" s="54">
        <v>0</v>
      </c>
      <c r="G286" s="98"/>
    </row>
    <row r="287" spans="1:7" s="2" customFormat="1" ht="12.75" customHeight="1" x14ac:dyDescent="0.2">
      <c r="A287" s="58"/>
      <c r="B287" s="61" t="s">
        <v>187</v>
      </c>
      <c r="C287" s="45">
        <v>8</v>
      </c>
      <c r="D287" s="52">
        <v>172.4</v>
      </c>
      <c r="E287" s="60" t="s">
        <v>38</v>
      </c>
      <c r="F287" s="54">
        <v>0</v>
      </c>
      <c r="G287" s="98"/>
    </row>
    <row r="288" spans="1:7" s="2" customFormat="1" ht="36" customHeight="1" x14ac:dyDescent="0.2">
      <c r="A288" s="58"/>
      <c r="B288" s="51" t="s">
        <v>188</v>
      </c>
      <c r="C288" s="45">
        <v>1</v>
      </c>
      <c r="D288" s="52">
        <v>474</v>
      </c>
      <c r="E288" s="60" t="s">
        <v>38</v>
      </c>
      <c r="F288" s="54">
        <v>0</v>
      </c>
      <c r="G288" s="98"/>
    </row>
    <row r="289" spans="1:7" s="2" customFormat="1" ht="24" hidden="1" x14ac:dyDescent="0.2">
      <c r="A289" s="58"/>
      <c r="B289" s="51" t="s">
        <v>189</v>
      </c>
      <c r="C289" s="45">
        <v>1</v>
      </c>
      <c r="D289" s="52">
        <v>0</v>
      </c>
      <c r="E289" s="60" t="s">
        <v>38</v>
      </c>
      <c r="F289" s="54">
        <v>0</v>
      </c>
      <c r="G289" s="98"/>
    </row>
    <row r="290" spans="1:7" s="2" customFormat="1" ht="12" x14ac:dyDescent="0.2">
      <c r="A290" s="58"/>
      <c r="B290" s="51" t="s">
        <v>190</v>
      </c>
      <c r="C290" s="45">
        <v>8</v>
      </c>
      <c r="D290" s="52">
        <v>28.8</v>
      </c>
      <c r="E290" s="60" t="s">
        <v>38</v>
      </c>
      <c r="F290" s="54">
        <v>0</v>
      </c>
      <c r="G290" s="98"/>
    </row>
    <row r="291" spans="1:7" s="2" customFormat="1" ht="12" x14ac:dyDescent="0.2">
      <c r="A291" s="58"/>
      <c r="B291" s="51" t="s">
        <v>191</v>
      </c>
      <c r="C291" s="45">
        <v>1</v>
      </c>
      <c r="D291" s="52">
        <v>175.5</v>
      </c>
      <c r="E291" s="60" t="s">
        <v>38</v>
      </c>
      <c r="F291" s="54">
        <v>0</v>
      </c>
      <c r="G291" s="99"/>
    </row>
    <row r="292" spans="1:7" s="2" customFormat="1" ht="10.5" hidden="1" customHeight="1" x14ac:dyDescent="0.2">
      <c r="A292" s="58"/>
      <c r="B292" s="51">
        <v>0</v>
      </c>
      <c r="C292" s="45">
        <v>0</v>
      </c>
      <c r="D292" s="52">
        <v>0</v>
      </c>
      <c r="E292" s="53"/>
      <c r="F292" s="54">
        <v>0</v>
      </c>
      <c r="G292" s="87">
        <f t="shared" ref="G292" si="9">ROUND(C292*D292*F292,2)</f>
        <v>0</v>
      </c>
    </row>
    <row r="293" spans="1:7" s="2" customFormat="1" ht="12" x14ac:dyDescent="0.2">
      <c r="A293" s="58"/>
      <c r="B293" s="55" t="s">
        <v>192</v>
      </c>
      <c r="C293" s="45">
        <v>0</v>
      </c>
      <c r="D293" s="52"/>
      <c r="E293" s="53"/>
      <c r="F293" s="54"/>
      <c r="G293" s="87"/>
    </row>
    <row r="294" spans="1:7" s="2" customFormat="1" ht="12" hidden="1" x14ac:dyDescent="0.2">
      <c r="A294" s="58"/>
      <c r="B294" s="55">
        <v>0</v>
      </c>
      <c r="C294" s="45">
        <v>0</v>
      </c>
      <c r="D294" s="52"/>
      <c r="E294" s="53"/>
      <c r="F294" s="54"/>
      <c r="G294" s="87"/>
    </row>
    <row r="295" spans="1:7" s="2" customFormat="1" ht="13.5" customHeight="1" x14ac:dyDescent="0.2">
      <c r="A295" s="58"/>
      <c r="B295" s="51" t="s">
        <v>193</v>
      </c>
      <c r="C295" s="45">
        <v>22</v>
      </c>
      <c r="D295" s="52">
        <v>671</v>
      </c>
      <c r="E295" s="53" t="s">
        <v>38</v>
      </c>
      <c r="F295" s="54">
        <v>5.38</v>
      </c>
      <c r="G295" s="87">
        <f t="shared" ref="G295:G318" si="10">ROUND(C295*D295*F295,2)</f>
        <v>79419.56</v>
      </c>
    </row>
    <row r="296" spans="1:7" s="2" customFormat="1" ht="12" hidden="1" x14ac:dyDescent="0.2">
      <c r="A296" s="58"/>
      <c r="B296" s="51" t="s">
        <v>194</v>
      </c>
      <c r="C296" s="45">
        <v>0</v>
      </c>
      <c r="D296" s="52">
        <v>0</v>
      </c>
      <c r="E296" s="53" t="s">
        <v>38</v>
      </c>
      <c r="F296" s="54">
        <v>21.5</v>
      </c>
      <c r="G296" s="87">
        <f t="shared" si="10"/>
        <v>0</v>
      </c>
    </row>
    <row r="297" spans="1:7" s="2" customFormat="1" ht="12" hidden="1" x14ac:dyDescent="0.2">
      <c r="A297" s="58"/>
      <c r="B297" s="51" t="s">
        <v>195</v>
      </c>
      <c r="C297" s="45">
        <v>0</v>
      </c>
      <c r="D297" s="52">
        <v>0</v>
      </c>
      <c r="E297" s="53" t="s">
        <v>38</v>
      </c>
      <c r="F297" s="54"/>
      <c r="G297" s="87">
        <f t="shared" si="10"/>
        <v>0</v>
      </c>
    </row>
    <row r="298" spans="1:7" s="2" customFormat="1" ht="14.25" customHeight="1" x14ac:dyDescent="0.2">
      <c r="A298" s="58"/>
      <c r="B298" s="51" t="s">
        <v>196</v>
      </c>
      <c r="C298" s="45">
        <v>4</v>
      </c>
      <c r="D298" s="52">
        <v>9.3800000000000008</v>
      </c>
      <c r="E298" s="53" t="s">
        <v>38</v>
      </c>
      <c r="F298" s="54">
        <v>3.32</v>
      </c>
      <c r="G298" s="87">
        <f t="shared" si="10"/>
        <v>124.57</v>
      </c>
    </row>
    <row r="299" spans="1:7" s="2" customFormat="1" ht="24" hidden="1" x14ac:dyDescent="0.2">
      <c r="A299" s="58"/>
      <c r="B299" s="51" t="s">
        <v>197</v>
      </c>
      <c r="C299" s="45">
        <v>0</v>
      </c>
      <c r="D299" s="52">
        <v>0</v>
      </c>
      <c r="E299" s="53" t="s">
        <v>56</v>
      </c>
      <c r="F299" s="54"/>
      <c r="G299" s="87">
        <f t="shared" si="10"/>
        <v>0</v>
      </c>
    </row>
    <row r="300" spans="1:7" s="2" customFormat="1" ht="12" x14ac:dyDescent="0.2">
      <c r="A300" s="58"/>
      <c r="B300" s="51" t="s">
        <v>198</v>
      </c>
      <c r="C300" s="45">
        <v>3</v>
      </c>
      <c r="D300" s="52">
        <v>206</v>
      </c>
      <c r="E300" s="53" t="s">
        <v>38</v>
      </c>
      <c r="F300" s="54">
        <v>5.33</v>
      </c>
      <c r="G300" s="87">
        <f t="shared" si="10"/>
        <v>3293.94</v>
      </c>
    </row>
    <row r="301" spans="1:7" s="2" customFormat="1" ht="12" hidden="1" x14ac:dyDescent="0.2">
      <c r="A301" s="58"/>
      <c r="B301" s="51" t="s">
        <v>199</v>
      </c>
      <c r="C301" s="45">
        <v>0</v>
      </c>
      <c r="D301" s="52">
        <v>0</v>
      </c>
      <c r="E301" s="53" t="s">
        <v>38</v>
      </c>
      <c r="F301" s="54">
        <v>37.159999999999997</v>
      </c>
      <c r="G301" s="87">
        <f t="shared" si="10"/>
        <v>0</v>
      </c>
    </row>
    <row r="302" spans="1:7" s="2" customFormat="1" ht="12" x14ac:dyDescent="0.2">
      <c r="A302" s="58"/>
      <c r="B302" s="51" t="s">
        <v>200</v>
      </c>
      <c r="C302" s="45">
        <v>24</v>
      </c>
      <c r="D302" s="52">
        <v>43</v>
      </c>
      <c r="E302" s="53" t="s">
        <v>38</v>
      </c>
      <c r="F302" s="54">
        <v>7.23</v>
      </c>
      <c r="G302" s="87">
        <f t="shared" si="10"/>
        <v>7461.36</v>
      </c>
    </row>
    <row r="303" spans="1:7" s="2" customFormat="1" ht="12" x14ac:dyDescent="0.2">
      <c r="A303" s="58"/>
      <c r="B303" s="51" t="s">
        <v>201</v>
      </c>
      <c r="C303" s="45">
        <v>41</v>
      </c>
      <c r="D303" s="52">
        <v>43</v>
      </c>
      <c r="E303" s="53" t="s">
        <v>38</v>
      </c>
      <c r="F303" s="54">
        <v>1.3378121025259242</v>
      </c>
      <c r="G303" s="87">
        <f t="shared" si="10"/>
        <v>2358.56</v>
      </c>
    </row>
    <row r="304" spans="1:7" s="2" customFormat="1" ht="12" x14ac:dyDescent="0.2">
      <c r="A304" s="58"/>
      <c r="B304" s="51" t="s">
        <v>202</v>
      </c>
      <c r="C304" s="45">
        <v>13</v>
      </c>
      <c r="D304" s="52">
        <v>938</v>
      </c>
      <c r="E304" s="53" t="s">
        <v>38</v>
      </c>
      <c r="F304" s="54">
        <v>0.67</v>
      </c>
      <c r="G304" s="87">
        <f t="shared" si="10"/>
        <v>8169.98</v>
      </c>
    </row>
    <row r="305" spans="1:7" s="2" customFormat="1" ht="12" x14ac:dyDescent="0.2">
      <c r="A305" s="58"/>
      <c r="B305" s="51" t="s">
        <v>203</v>
      </c>
      <c r="C305" s="45">
        <v>65</v>
      </c>
      <c r="D305" s="57">
        <v>4</v>
      </c>
      <c r="E305" s="53" t="s">
        <v>50</v>
      </c>
      <c r="F305" s="54">
        <v>25.68</v>
      </c>
      <c r="G305" s="87">
        <f t="shared" si="10"/>
        <v>6676.8</v>
      </c>
    </row>
    <row r="306" spans="1:7" s="2" customFormat="1" ht="12" hidden="1" x14ac:dyDescent="0.2">
      <c r="A306" s="58"/>
      <c r="B306" s="51"/>
      <c r="C306" s="45">
        <v>0</v>
      </c>
      <c r="D306" s="52">
        <v>7.4</v>
      </c>
      <c r="E306" s="53"/>
      <c r="F306" s="54"/>
      <c r="G306" s="87">
        <f t="shared" si="10"/>
        <v>0</v>
      </c>
    </row>
    <row r="307" spans="1:7" s="2" customFormat="1" ht="12" hidden="1" x14ac:dyDescent="0.2">
      <c r="A307" s="58"/>
      <c r="B307" s="51" t="s">
        <v>204</v>
      </c>
      <c r="C307" s="45">
        <v>0</v>
      </c>
      <c r="D307" s="52">
        <v>0</v>
      </c>
      <c r="E307" s="53" t="s">
        <v>95</v>
      </c>
      <c r="F307" s="54"/>
      <c r="G307" s="87">
        <v>0</v>
      </c>
    </row>
    <row r="308" spans="1:7" s="2" customFormat="1" ht="12" hidden="1" x14ac:dyDescent="0.2">
      <c r="A308" s="58"/>
      <c r="B308" s="55" t="s">
        <v>205</v>
      </c>
      <c r="C308" s="45">
        <v>1</v>
      </c>
      <c r="D308" s="57">
        <v>1</v>
      </c>
      <c r="E308" s="53" t="s">
        <v>95</v>
      </c>
      <c r="F308" s="54"/>
      <c r="G308" s="87">
        <v>0</v>
      </c>
    </row>
    <row r="309" spans="1:7" s="2" customFormat="1" ht="12" x14ac:dyDescent="0.2">
      <c r="A309" s="58"/>
      <c r="B309" s="55" t="s">
        <v>206</v>
      </c>
      <c r="C309" s="45">
        <v>0</v>
      </c>
      <c r="D309" s="52">
        <v>0</v>
      </c>
      <c r="E309" s="53"/>
      <c r="F309" s="54">
        <v>0</v>
      </c>
      <c r="G309" s="87">
        <f t="shared" si="10"/>
        <v>0</v>
      </c>
    </row>
    <row r="310" spans="1:7" s="2" customFormat="1" ht="12" x14ac:dyDescent="0.2">
      <c r="A310" s="58"/>
      <c r="B310" s="51" t="s">
        <v>207</v>
      </c>
      <c r="C310" s="45">
        <v>9</v>
      </c>
      <c r="D310" s="52">
        <v>938</v>
      </c>
      <c r="E310" s="53" t="s">
        <v>38</v>
      </c>
      <c r="F310" s="54">
        <v>0.7</v>
      </c>
      <c r="G310" s="87">
        <f t="shared" si="10"/>
        <v>5909.4</v>
      </c>
    </row>
    <row r="311" spans="1:7" s="2" customFormat="1" ht="12" x14ac:dyDescent="0.2">
      <c r="A311" s="58"/>
      <c r="B311" s="51" t="s">
        <v>208</v>
      </c>
      <c r="C311" s="45">
        <v>1</v>
      </c>
      <c r="D311" s="52">
        <v>324</v>
      </c>
      <c r="E311" s="53" t="s">
        <v>38</v>
      </c>
      <c r="F311" s="54">
        <v>19.39</v>
      </c>
      <c r="G311" s="87">
        <f t="shared" si="10"/>
        <v>6282.36</v>
      </c>
    </row>
    <row r="312" spans="1:7" s="2" customFormat="1" ht="12" x14ac:dyDescent="0.2">
      <c r="A312" s="58"/>
      <c r="B312" s="51" t="s">
        <v>209</v>
      </c>
      <c r="C312" s="45">
        <v>7</v>
      </c>
      <c r="D312" s="52">
        <v>1726.8999999999999</v>
      </c>
      <c r="E312" s="53" t="s">
        <v>38</v>
      </c>
      <c r="F312" s="54">
        <v>0.68</v>
      </c>
      <c r="G312" s="87">
        <f t="shared" si="10"/>
        <v>8220.0400000000009</v>
      </c>
    </row>
    <row r="313" spans="1:7" s="2" customFormat="1" ht="24" x14ac:dyDescent="0.2">
      <c r="A313" s="58"/>
      <c r="B313" s="51" t="s">
        <v>210</v>
      </c>
      <c r="C313" s="45">
        <v>1</v>
      </c>
      <c r="D313" s="52">
        <v>1726.8999999999999</v>
      </c>
      <c r="E313" s="53" t="s">
        <v>38</v>
      </c>
      <c r="F313" s="54">
        <v>6.19</v>
      </c>
      <c r="G313" s="87">
        <f t="shared" si="10"/>
        <v>10689.51</v>
      </c>
    </row>
    <row r="314" spans="1:7" s="2" customFormat="1" ht="12" hidden="1" x14ac:dyDescent="0.2">
      <c r="A314" s="58"/>
      <c r="B314" s="51" t="s">
        <v>211</v>
      </c>
      <c r="C314" s="45">
        <v>0</v>
      </c>
      <c r="D314" s="52">
        <v>1726.8999999999999</v>
      </c>
      <c r="E314" s="53" t="s">
        <v>38</v>
      </c>
      <c r="F314" s="54">
        <v>1.06</v>
      </c>
      <c r="G314" s="87">
        <f t="shared" si="10"/>
        <v>0</v>
      </c>
    </row>
    <row r="315" spans="1:7" s="10" customFormat="1" ht="12" hidden="1" x14ac:dyDescent="0.2">
      <c r="A315" s="62"/>
      <c r="B315" s="51" t="s">
        <v>212</v>
      </c>
      <c r="C315" s="45">
        <v>0</v>
      </c>
      <c r="D315" s="52">
        <v>0</v>
      </c>
      <c r="E315" s="53" t="s">
        <v>38</v>
      </c>
      <c r="F315" s="54">
        <v>0</v>
      </c>
      <c r="G315" s="87">
        <f t="shared" si="10"/>
        <v>0</v>
      </c>
    </row>
    <row r="316" spans="1:7" s="2" customFormat="1" ht="12" x14ac:dyDescent="0.2">
      <c r="A316" s="58"/>
      <c r="B316" s="51" t="s">
        <v>201</v>
      </c>
      <c r="C316" s="45">
        <v>21</v>
      </c>
      <c r="D316" s="52">
        <v>43</v>
      </c>
      <c r="E316" s="53" t="s">
        <v>38</v>
      </c>
      <c r="F316" s="54">
        <v>1.34</v>
      </c>
      <c r="G316" s="87">
        <f t="shared" si="10"/>
        <v>1210.02</v>
      </c>
    </row>
    <row r="317" spans="1:7" s="2" customFormat="1" ht="12" hidden="1" x14ac:dyDescent="0.2">
      <c r="A317" s="58"/>
      <c r="B317" s="51">
        <v>0</v>
      </c>
      <c r="C317" s="45">
        <v>0</v>
      </c>
      <c r="D317" s="52">
        <v>0</v>
      </c>
      <c r="E317" s="53">
        <v>0</v>
      </c>
      <c r="F317" s="54"/>
      <c r="G317" s="87">
        <f t="shared" si="10"/>
        <v>0</v>
      </c>
    </row>
    <row r="318" spans="1:7" s="2" customFormat="1" ht="12" x14ac:dyDescent="0.2">
      <c r="A318" s="58"/>
      <c r="B318" s="51" t="s">
        <v>203</v>
      </c>
      <c r="C318" s="45">
        <v>21</v>
      </c>
      <c r="D318" s="52">
        <v>4</v>
      </c>
      <c r="E318" s="53" t="s">
        <v>50</v>
      </c>
      <c r="F318" s="54">
        <v>25.68</v>
      </c>
      <c r="G318" s="87">
        <f t="shared" si="10"/>
        <v>2157.12</v>
      </c>
    </row>
    <row r="319" spans="1:7" s="2" customFormat="1" ht="12" hidden="1" x14ac:dyDescent="0.2">
      <c r="A319" s="58"/>
      <c r="B319" s="51"/>
      <c r="C319" s="52"/>
      <c r="D319" s="57"/>
      <c r="E319" s="53"/>
      <c r="F319" s="54"/>
      <c r="G319" s="87"/>
    </row>
    <row r="320" spans="1:7" s="2" customFormat="1" ht="12" hidden="1" x14ac:dyDescent="0.2">
      <c r="A320" s="58"/>
      <c r="B320" s="55" t="s">
        <v>213</v>
      </c>
      <c r="C320" s="30"/>
      <c r="D320" s="57"/>
      <c r="E320" s="53"/>
      <c r="F320" s="54"/>
      <c r="G320" s="87"/>
    </row>
    <row r="321" spans="1:7" s="2" customFormat="1" ht="12" hidden="1" x14ac:dyDescent="0.2">
      <c r="A321" s="58"/>
      <c r="B321" s="51" t="s">
        <v>214</v>
      </c>
      <c r="C321" s="45">
        <v>1</v>
      </c>
      <c r="D321" s="52">
        <v>0</v>
      </c>
      <c r="E321" s="53" t="s">
        <v>50</v>
      </c>
      <c r="F321" s="54">
        <v>629.66999999999996</v>
      </c>
      <c r="G321" s="87">
        <f t="shared" ref="G321:G323" si="11">ROUND(C321*D321*F321,2)</f>
        <v>0</v>
      </c>
    </row>
    <row r="322" spans="1:7" s="2" customFormat="1" ht="12" hidden="1" x14ac:dyDescent="0.2">
      <c r="A322" s="58"/>
      <c r="B322" s="51" t="s">
        <v>215</v>
      </c>
      <c r="C322" s="45">
        <v>1</v>
      </c>
      <c r="D322" s="52">
        <v>0</v>
      </c>
      <c r="E322" s="53" t="s">
        <v>50</v>
      </c>
      <c r="F322" s="54">
        <v>72.349999999999994</v>
      </c>
      <c r="G322" s="87">
        <f t="shared" si="11"/>
        <v>0</v>
      </c>
    </row>
    <row r="323" spans="1:7" s="2" customFormat="1" ht="12" hidden="1" x14ac:dyDescent="0.2">
      <c r="A323" s="58"/>
      <c r="B323" s="51" t="s">
        <v>216</v>
      </c>
      <c r="C323" s="45">
        <v>1</v>
      </c>
      <c r="D323" s="52">
        <v>0</v>
      </c>
      <c r="E323" s="53" t="s">
        <v>56</v>
      </c>
      <c r="F323" s="54">
        <v>560.6</v>
      </c>
      <c r="G323" s="87">
        <f t="shared" si="11"/>
        <v>0</v>
      </c>
    </row>
    <row r="324" spans="1:7" s="68" customFormat="1" ht="12" x14ac:dyDescent="0.2">
      <c r="A324" s="63"/>
      <c r="B324" s="64" t="s">
        <v>96</v>
      </c>
      <c r="C324" s="39"/>
      <c r="D324" s="65"/>
      <c r="E324" s="66"/>
      <c r="F324" s="67"/>
      <c r="G324" s="88"/>
    </row>
    <row r="325" spans="1:7" s="2" customFormat="1" ht="12" x14ac:dyDescent="0.2">
      <c r="A325" s="58"/>
      <c r="B325" s="51" t="s">
        <v>118</v>
      </c>
      <c r="C325" s="45">
        <v>1</v>
      </c>
      <c r="D325" s="57">
        <v>24</v>
      </c>
      <c r="E325" s="53" t="s">
        <v>119</v>
      </c>
      <c r="F325" s="54">
        <v>809.38428571428574</v>
      </c>
      <c r="G325" s="87">
        <v>19425.222857142857</v>
      </c>
    </row>
    <row r="326" spans="1:7" s="2" customFormat="1" ht="12" x14ac:dyDescent="0.2">
      <c r="A326" s="58"/>
      <c r="B326" s="51" t="s">
        <v>120</v>
      </c>
      <c r="C326" s="45">
        <v>1</v>
      </c>
      <c r="D326" s="57">
        <v>1</v>
      </c>
      <c r="E326" s="53" t="s">
        <v>121</v>
      </c>
      <c r="F326" s="54">
        <v>151927.07</v>
      </c>
      <c r="G326" s="87">
        <v>151927.07</v>
      </c>
    </row>
    <row r="327" spans="1:7" s="2" customFormat="1" ht="12" x14ac:dyDescent="0.2">
      <c r="A327" s="58"/>
      <c r="B327" s="51" t="s">
        <v>122</v>
      </c>
      <c r="C327" s="45">
        <v>1</v>
      </c>
      <c r="D327" s="57">
        <v>1</v>
      </c>
      <c r="E327" s="53" t="s">
        <v>121</v>
      </c>
      <c r="F327" s="54">
        <v>4081.72</v>
      </c>
      <c r="G327" s="87">
        <v>4081.72</v>
      </c>
    </row>
    <row r="328" spans="1:7" s="2" customFormat="1" ht="12" x14ac:dyDescent="0.2">
      <c r="A328" s="58"/>
      <c r="B328" s="51" t="s">
        <v>123</v>
      </c>
      <c r="C328" s="45">
        <v>1</v>
      </c>
      <c r="D328" s="57">
        <v>1</v>
      </c>
      <c r="E328" s="53" t="s">
        <v>110</v>
      </c>
      <c r="F328" s="54">
        <v>4656.13</v>
      </c>
      <c r="G328" s="87">
        <v>4656.13</v>
      </c>
    </row>
    <row r="329" spans="1:7" s="2" customFormat="1" ht="12" x14ac:dyDescent="0.2">
      <c r="A329" s="58"/>
      <c r="B329" s="51" t="s">
        <v>124</v>
      </c>
      <c r="C329" s="45">
        <v>1</v>
      </c>
      <c r="D329" s="57">
        <v>1</v>
      </c>
      <c r="E329" s="53" t="s">
        <v>110</v>
      </c>
      <c r="F329" s="54">
        <v>22049.32</v>
      </c>
      <c r="G329" s="87">
        <v>22049.32</v>
      </c>
    </row>
    <row r="330" spans="1:7" s="2" customFormat="1" ht="12" hidden="1" x14ac:dyDescent="0.2">
      <c r="A330" s="58"/>
      <c r="B330" s="51"/>
      <c r="C330" s="45"/>
      <c r="D330" s="57"/>
      <c r="E330" s="53"/>
      <c r="F330" s="54"/>
      <c r="G330" s="87"/>
    </row>
    <row r="331" spans="1:7" s="2" customFormat="1" ht="12" hidden="1" x14ac:dyDescent="0.2">
      <c r="A331" s="58"/>
      <c r="B331" s="51"/>
      <c r="C331" s="45"/>
      <c r="D331" s="57"/>
      <c r="E331" s="53"/>
      <c r="F331" s="54"/>
      <c r="G331" s="87"/>
    </row>
    <row r="332" spans="1:7" s="2" customFormat="1" ht="12" hidden="1" x14ac:dyDescent="0.2">
      <c r="A332" s="58"/>
      <c r="B332" s="51"/>
      <c r="C332" s="45"/>
      <c r="D332" s="57"/>
      <c r="E332" s="53"/>
      <c r="F332" s="54"/>
      <c r="G332" s="87"/>
    </row>
    <row r="333" spans="1:7" s="2" customFormat="1" ht="12" hidden="1" x14ac:dyDescent="0.2">
      <c r="A333" s="58"/>
      <c r="B333" s="69"/>
      <c r="C333" s="69"/>
      <c r="D333" s="69"/>
      <c r="E333" s="69"/>
      <c r="F333" s="69"/>
      <c r="G333" s="89"/>
    </row>
    <row r="334" spans="1:7" s="2" customFormat="1" ht="12" hidden="1" x14ac:dyDescent="0.2">
      <c r="A334" s="58"/>
      <c r="B334" s="69"/>
      <c r="C334" s="69"/>
      <c r="D334" s="69"/>
      <c r="E334" s="69"/>
      <c r="F334" s="69"/>
      <c r="G334" s="89"/>
    </row>
    <row r="335" spans="1:7" s="2" customFormat="1" ht="12" hidden="1" x14ac:dyDescent="0.2">
      <c r="A335" s="58"/>
      <c r="B335" s="51"/>
      <c r="C335" s="45"/>
      <c r="D335" s="52"/>
      <c r="E335" s="53"/>
      <c r="F335" s="54"/>
      <c r="G335" s="87"/>
    </row>
    <row r="336" spans="1:7" s="68" customFormat="1" ht="12" x14ac:dyDescent="0.2">
      <c r="A336" s="63"/>
      <c r="B336" s="64" t="s">
        <v>97</v>
      </c>
      <c r="C336" s="39"/>
      <c r="D336" s="65"/>
      <c r="E336" s="66"/>
      <c r="F336" s="67"/>
      <c r="G336" s="88"/>
    </row>
    <row r="337" spans="1:7" s="2" customFormat="1" ht="12" x14ac:dyDescent="0.2">
      <c r="A337" s="58"/>
      <c r="B337" s="51" t="s">
        <v>83</v>
      </c>
      <c r="C337" s="45">
        <v>1</v>
      </c>
      <c r="D337" s="57">
        <v>1</v>
      </c>
      <c r="E337" s="53" t="s">
        <v>110</v>
      </c>
      <c r="F337" s="54">
        <v>1316.7579600000001</v>
      </c>
      <c r="G337" s="87">
        <v>1316.7579600000001</v>
      </c>
    </row>
    <row r="338" spans="1:7" s="68" customFormat="1" ht="12" x14ac:dyDescent="0.2">
      <c r="A338" s="63"/>
      <c r="B338" s="51" t="s">
        <v>125</v>
      </c>
      <c r="C338" s="45">
        <v>1</v>
      </c>
      <c r="D338" s="57">
        <v>2</v>
      </c>
      <c r="E338" s="53" t="s">
        <v>75</v>
      </c>
      <c r="F338" s="54">
        <v>102.62069999999999</v>
      </c>
      <c r="G338" s="87">
        <v>205.24139999999997</v>
      </c>
    </row>
    <row r="339" spans="1:7" s="68" customFormat="1" ht="12" hidden="1" x14ac:dyDescent="0.2">
      <c r="A339" s="63"/>
      <c r="B339" s="51"/>
      <c r="C339" s="45"/>
      <c r="D339" s="57"/>
      <c r="E339" s="53"/>
      <c r="F339" s="54"/>
      <c r="G339" s="87"/>
    </row>
    <row r="340" spans="1:7" s="68" customFormat="1" ht="12" hidden="1" x14ac:dyDescent="0.2">
      <c r="A340" s="63"/>
      <c r="B340" s="51"/>
      <c r="C340" s="45"/>
      <c r="D340" s="57"/>
      <c r="E340" s="53"/>
      <c r="F340" s="54"/>
      <c r="G340" s="87"/>
    </row>
    <row r="341" spans="1:7" s="68" customFormat="1" ht="12" hidden="1" x14ac:dyDescent="0.2">
      <c r="A341" s="63"/>
      <c r="B341" s="51"/>
      <c r="C341" s="45"/>
      <c r="D341" s="57"/>
      <c r="E341" s="53"/>
      <c r="F341" s="54"/>
      <c r="G341" s="87"/>
    </row>
    <row r="342" spans="1:7" s="68" customFormat="1" ht="12" hidden="1" x14ac:dyDescent="0.2">
      <c r="A342" s="63"/>
      <c r="B342" s="51"/>
      <c r="C342" s="45"/>
      <c r="D342" s="57"/>
      <c r="E342" s="53"/>
      <c r="F342" s="54"/>
      <c r="G342" s="87"/>
    </row>
    <row r="343" spans="1:7" s="68" customFormat="1" ht="12" hidden="1" x14ac:dyDescent="0.2">
      <c r="A343" s="63"/>
      <c r="B343" s="51"/>
      <c r="C343" s="45"/>
      <c r="D343" s="57"/>
      <c r="E343" s="53"/>
      <c r="F343" s="54"/>
      <c r="G343" s="87"/>
    </row>
    <row r="344" spans="1:7" s="68" customFormat="1" ht="12" hidden="1" x14ac:dyDescent="0.2">
      <c r="A344" s="63"/>
      <c r="B344" s="51"/>
      <c r="C344" s="45"/>
      <c r="D344" s="52"/>
      <c r="E344" s="53"/>
      <c r="F344" s="54"/>
      <c r="G344" s="87"/>
    </row>
    <row r="345" spans="1:7" s="68" customFormat="1" ht="12" hidden="1" x14ac:dyDescent="0.2">
      <c r="A345" s="63"/>
      <c r="B345" s="51"/>
      <c r="C345" s="45"/>
      <c r="D345" s="52"/>
      <c r="E345" s="53"/>
      <c r="F345" s="54"/>
      <c r="G345" s="87"/>
    </row>
    <row r="346" spans="1:7" s="68" customFormat="1" ht="12" hidden="1" x14ac:dyDescent="0.2">
      <c r="A346" s="63"/>
      <c r="B346" s="51"/>
      <c r="C346" s="45"/>
      <c r="D346" s="52"/>
      <c r="E346" s="53"/>
      <c r="F346" s="54"/>
      <c r="G346" s="87"/>
    </row>
    <row r="347" spans="1:7" s="68" customFormat="1" ht="12" hidden="1" x14ac:dyDescent="0.2">
      <c r="A347" s="63"/>
      <c r="B347" s="51"/>
      <c r="C347" s="45"/>
      <c r="D347" s="52"/>
      <c r="E347" s="53"/>
      <c r="F347" s="54"/>
      <c r="G347" s="87"/>
    </row>
    <row r="348" spans="1:7" s="68" customFormat="1" ht="12" x14ac:dyDescent="0.2">
      <c r="A348" s="63"/>
      <c r="B348" s="64" t="s">
        <v>98</v>
      </c>
      <c r="C348" s="39"/>
      <c r="D348" s="70"/>
      <c r="E348" s="66"/>
      <c r="F348" s="67"/>
      <c r="G348" s="88"/>
    </row>
    <row r="349" spans="1:7" s="2" customFormat="1" ht="24" x14ac:dyDescent="0.2">
      <c r="A349" s="58"/>
      <c r="B349" s="51" t="s">
        <v>99</v>
      </c>
      <c r="C349" s="45">
        <v>4</v>
      </c>
      <c r="D349" s="29">
        <f>D155</f>
        <v>3373.58</v>
      </c>
      <c r="E349" s="45" t="s">
        <v>91</v>
      </c>
      <c r="F349" s="29">
        <v>1.35</v>
      </c>
      <c r="G349" s="87">
        <f>D349*F349*C349</f>
        <v>18217.332000000002</v>
      </c>
    </row>
    <row r="350" spans="1:7" s="68" customFormat="1" ht="12" x14ac:dyDescent="0.2">
      <c r="A350" s="63"/>
      <c r="B350" s="64" t="s">
        <v>100</v>
      </c>
      <c r="C350" s="71"/>
      <c r="D350" s="39"/>
      <c r="E350" s="39"/>
      <c r="F350" s="41"/>
      <c r="G350" s="83"/>
    </row>
    <row r="351" spans="1:7" s="2" customFormat="1" ht="24" x14ac:dyDescent="0.2">
      <c r="A351" s="58"/>
      <c r="B351" s="51" t="s">
        <v>101</v>
      </c>
      <c r="C351" s="45">
        <f>C349</f>
        <v>4</v>
      </c>
      <c r="D351" s="30">
        <f>D349</f>
        <v>3373.58</v>
      </c>
      <c r="E351" s="45" t="s">
        <v>91</v>
      </c>
      <c r="F351" s="29">
        <v>2.91</v>
      </c>
      <c r="G351" s="87">
        <f>D351*F351*C351</f>
        <v>39268.4712</v>
      </c>
    </row>
    <row r="352" spans="1:7" s="2" customFormat="1" ht="12" x14ac:dyDescent="0.2">
      <c r="A352" s="16"/>
      <c r="B352" s="72"/>
      <c r="C352" s="30"/>
      <c r="D352" s="30"/>
      <c r="E352" s="73" t="s">
        <v>102</v>
      </c>
      <c r="G352" s="90">
        <f>SUM(G25:G351)</f>
        <v>1072097.5082960417</v>
      </c>
    </row>
    <row r="353" spans="1:7" s="2" customFormat="1" ht="12" x14ac:dyDescent="0.2">
      <c r="A353" s="16"/>
      <c r="B353" s="74"/>
      <c r="C353" s="59"/>
      <c r="D353" s="59"/>
      <c r="E353" s="59"/>
      <c r="F353" s="75"/>
      <c r="G353" s="91"/>
    </row>
    <row r="354" spans="1:7" s="2" customFormat="1" x14ac:dyDescent="0.2">
      <c r="A354" s="16"/>
      <c r="B354" s="74"/>
      <c r="C354" s="59"/>
      <c r="D354" s="59"/>
      <c r="E354" s="59"/>
      <c r="F354" s="75"/>
      <c r="G354" s="92" t="s">
        <v>103</v>
      </c>
    </row>
    <row r="355" spans="1:7" s="2" customFormat="1" ht="12" x14ac:dyDescent="0.2">
      <c r="A355" s="16"/>
      <c r="B355" s="74"/>
      <c r="C355" s="59"/>
      <c r="D355" s="59"/>
      <c r="E355" s="59"/>
      <c r="F355" s="75"/>
      <c r="G355" s="91"/>
    </row>
    <row r="356" spans="1:7" s="15" customFormat="1" x14ac:dyDescent="0.2">
      <c r="G356" s="8"/>
    </row>
  </sheetData>
  <mergeCells count="18">
    <mergeCell ref="A14:G14"/>
    <mergeCell ref="E1:G1"/>
    <mergeCell ref="B5:G5"/>
    <mergeCell ref="A11:G11"/>
    <mergeCell ref="A12:G12"/>
    <mergeCell ref="A13:G13"/>
    <mergeCell ref="C23:D23"/>
    <mergeCell ref="B24:G24"/>
    <mergeCell ref="B158:G158"/>
    <mergeCell ref="G284:G291"/>
    <mergeCell ref="A15:G15"/>
    <mergeCell ref="A16:G16"/>
    <mergeCell ref="A17:G17"/>
    <mergeCell ref="A18:B18"/>
    <mergeCell ref="A20:G20"/>
    <mergeCell ref="B21:G21"/>
    <mergeCell ref="B43:E43"/>
    <mergeCell ref="B70:E70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Л14</vt:lpstr>
      <vt:lpstr>Л14!Область_печати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Балашова</dc:creator>
  <cp:lastModifiedBy>Кобякова</cp:lastModifiedBy>
  <cp:lastPrinted>2020-03-27T08:24:32Z</cp:lastPrinted>
  <dcterms:created xsi:type="dcterms:W3CDTF">2020-03-26T09:44:33Z</dcterms:created>
  <dcterms:modified xsi:type="dcterms:W3CDTF">2020-03-30T07:53:11Z</dcterms:modified>
</cp:coreProperties>
</file>